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mc:AlternateContent xmlns:mc="http://schemas.openxmlformats.org/markup-compatibility/2006">
    <mc:Choice Requires="x15">
      <x15ac:absPath xmlns:x15ac="http://schemas.microsoft.com/office/spreadsheetml/2010/11/ac" url="C:\Users\Owner\Desktop\"/>
    </mc:Choice>
  </mc:AlternateContent>
  <xr:revisionPtr revIDLastSave="0" documentId="8_{13F43C3E-6A87-4C38-9B7A-E1A43265D5DB}" xr6:coauthVersionLast="45" xr6:coauthVersionMax="45" xr10:uidLastSave="{00000000-0000-0000-0000-000000000000}"/>
  <bookViews>
    <workbookView xWindow="-120" yWindow="-120" windowWidth="20730" windowHeight="11160" tabRatio="604" activeTab="1" xr2:uid="{00000000-000D-0000-FFFF-FFFF00000000}"/>
  </bookViews>
  <sheets>
    <sheet name="changes" sheetId="105" r:id="rId1"/>
    <sheet name="LIST" sheetId="77" r:id="rId2"/>
    <sheet name="1.1" sheetId="6" r:id="rId3"/>
    <sheet name="1.2" sheetId="76" r:id="rId4"/>
    <sheet name="1.3" sheetId="102" r:id="rId5"/>
    <sheet name="2.1A" sheetId="2" r:id="rId6"/>
    <sheet name="2.1B" sheetId="98" r:id="rId7"/>
    <sheet name="2.2" sheetId="17" r:id="rId8"/>
    <sheet name="2.3" sheetId="33" r:id="rId9"/>
    <sheet name="2.4" sheetId="16" r:id="rId10"/>
    <sheet name="2.5A" sheetId="34" r:id="rId11"/>
    <sheet name="2.5B" sheetId="81" r:id="rId12"/>
    <sheet name="2.6A" sheetId="37" r:id="rId13"/>
    <sheet name="2.6B" sheetId="82" r:id="rId14"/>
    <sheet name="2.6C" sheetId="88" r:id="rId15"/>
    <sheet name="2.7" sheetId="4" r:id="rId16"/>
    <sheet name="2.8" sheetId="73" r:id="rId17"/>
    <sheet name="2.9A" sheetId="21" r:id="rId18"/>
    <sheet name="2.9B" sheetId="80" r:id="rId19"/>
    <sheet name="2.10" sheetId="35" r:id="rId20"/>
    <sheet name="2.11A" sheetId="44" r:id="rId21"/>
    <sheet name="2.11B" sheetId="99" r:id="rId22"/>
    <sheet name="2.12" sheetId="28" r:id="rId23"/>
    <sheet name="2.13" sheetId="97" r:id="rId24"/>
    <sheet name="2.14" sheetId="62" r:id="rId25"/>
    <sheet name="2.15" sheetId="64" r:id="rId26"/>
    <sheet name="2.16" sheetId="65" r:id="rId27"/>
    <sheet name="2.17" sheetId="67" r:id="rId28"/>
    <sheet name="2.18" sheetId="69" r:id="rId29"/>
    <sheet name="2.19A" sheetId="84" r:id="rId30"/>
    <sheet name="2.19B" sheetId="104" r:id="rId31"/>
    <sheet name="2.20" sheetId="100" r:id="rId32"/>
    <sheet name="3.1" sheetId="13" r:id="rId33"/>
    <sheet name="3.2" sheetId="54" r:id="rId34"/>
    <sheet name="3.3" sheetId="79" r:id="rId35"/>
    <sheet name="3.4" sheetId="103" r:id="rId36"/>
    <sheet name="4.1" sheetId="25" r:id="rId37"/>
    <sheet name="4.2" sheetId="92" r:id="rId38"/>
    <sheet name="4.3" sheetId="27" r:id="rId39"/>
    <sheet name="4.4" sheetId="43" r:id="rId40"/>
    <sheet name="5.1" sheetId="57" r:id="rId41"/>
    <sheet name="5.2" sheetId="83" r:id="rId42"/>
    <sheet name="6.1" sheetId="74" r:id="rId43"/>
    <sheet name="6.2" sheetId="72" r:id="rId44"/>
    <sheet name="7" sheetId="71" r:id="rId45"/>
    <sheet name="8" sheetId="87" r:id="rId46"/>
    <sheet name="calendar" sheetId="75" r:id="rId47"/>
  </sheets>
  <definedNames>
    <definedName name="OTC_A" comment="ISIN A received as collateral on OTC derivatives exposures" localSheetId="44">'7'!$E$16</definedName>
    <definedName name="purchase_A" localSheetId="44">'7'!$E$33</definedName>
    <definedName name="purchase_B" localSheetId="44">'7'!$E$33</definedName>
    <definedName name="reverse_A" comment="collateral with ISIN A received through reverse repo" localSheetId="44">'7'!$E$12</definedName>
    <definedName name="SB_A" comment="ISIN A borrowed through SL transaction" localSheetId="44">'7'!$E$14</definedName>
    <definedName name="SLcoll_A" comment="ISIN A received as collateral on securities loan" localSheetId="44">'7'!$E$15</definedName>
    <definedName name="sub_TT_A" comment="ISIN A received as collateral through title transfer" localSheetId="44">'7'!$E$17</definedName>
    <definedName name="VM_A" comment="ISIN A received as VM on repo net exposure" localSheetId="44">'7'!$E$13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82" i="27" l="1"/>
  <c r="C69" i="92"/>
  <c r="G69" i="92"/>
  <c r="G82" i="92"/>
  <c r="C46" i="100"/>
  <c r="C101" i="104"/>
  <c r="M101" i="104"/>
  <c r="C97" i="104"/>
  <c r="M97" i="104"/>
  <c r="M92" i="104"/>
  <c r="C92" i="104"/>
  <c r="C90" i="104"/>
  <c r="M90" i="104"/>
  <c r="M84" i="104"/>
  <c r="C70" i="104"/>
  <c r="M70" i="104"/>
  <c r="M54" i="104"/>
  <c r="H50" i="104"/>
  <c r="H62" i="104"/>
  <c r="M49" i="104"/>
  <c r="H48" i="104"/>
  <c r="C45" i="104"/>
  <c r="M45" i="104"/>
  <c r="M44" i="104"/>
  <c r="M40" i="104"/>
  <c r="M39" i="104"/>
  <c r="C39" i="104"/>
  <c r="H39" i="104"/>
  <c r="C31" i="104"/>
  <c r="C38" i="104"/>
  <c r="M38" i="104"/>
  <c r="M37" i="104"/>
  <c r="M33" i="104"/>
  <c r="M32" i="104"/>
  <c r="H31" i="104"/>
  <c r="M31" i="104"/>
  <c r="C30" i="104"/>
  <c r="H30" i="104"/>
  <c r="M30" i="104"/>
  <c r="H29" i="104"/>
  <c r="M29" i="104"/>
  <c r="C20" i="104"/>
  <c r="C21" i="104"/>
  <c r="C82" i="104"/>
  <c r="M82" i="104"/>
  <c r="C96" i="104"/>
  <c r="M96" i="104"/>
  <c r="M50" i="104"/>
  <c r="C95" i="104"/>
  <c r="M95" i="104"/>
  <c r="C24" i="104"/>
  <c r="C83" i="104"/>
  <c r="M83" i="104"/>
  <c r="C90" i="103"/>
  <c r="C88" i="103"/>
  <c r="C82" i="103"/>
  <c r="C20" i="103"/>
  <c r="C21" i="103"/>
  <c r="C16" i="103"/>
  <c r="C68" i="103"/>
  <c r="I57" i="103"/>
  <c r="C29" i="103"/>
  <c r="C43" i="103"/>
  <c r="C37" i="103"/>
  <c r="C28" i="103"/>
  <c r="G82" i="25"/>
  <c r="AC31" i="79"/>
  <c r="AC34" i="79"/>
  <c r="AA48" i="79"/>
  <c r="AB31" i="79"/>
  <c r="AB33" i="79"/>
  <c r="AB34" i="79"/>
  <c r="AD30" i="79"/>
  <c r="AC116" i="79"/>
  <c r="AD32" i="79"/>
  <c r="AH116" i="79"/>
  <c r="R120" i="79"/>
  <c r="AA39" i="79"/>
  <c r="C120" i="79"/>
  <c r="C119" i="79"/>
  <c r="J120" i="79"/>
  <c r="J106" i="79"/>
  <c r="W120" i="79"/>
  <c r="AA42" i="79"/>
  <c r="C20" i="21"/>
  <c r="C21" i="21"/>
  <c r="N81" i="21"/>
  <c r="N57" i="21"/>
  <c r="N68" i="21"/>
  <c r="Q57" i="65"/>
  <c r="AB57" i="65"/>
  <c r="AE57" i="65"/>
  <c r="AP57" i="65"/>
  <c r="AS57" i="65"/>
  <c r="AV57" i="65"/>
  <c r="AZ57" i="65"/>
  <c r="AB59" i="64"/>
  <c r="AE59" i="64"/>
  <c r="M59" i="64"/>
  <c r="Q59" i="64"/>
  <c r="H97" i="97"/>
  <c r="H96" i="97"/>
  <c r="C97" i="97"/>
  <c r="C96" i="97"/>
  <c r="C91" i="43"/>
  <c r="C91" i="27"/>
  <c r="C91" i="92"/>
  <c r="C91" i="25"/>
  <c r="C79" i="35"/>
  <c r="H90" i="28"/>
  <c r="C90" i="80"/>
  <c r="C90" i="21"/>
  <c r="C90" i="73"/>
  <c r="C90" i="4"/>
  <c r="C96" i="37"/>
  <c r="C96" i="34"/>
  <c r="C92" i="16"/>
  <c r="C91" i="17"/>
  <c r="C20" i="98"/>
  <c r="C94" i="98"/>
  <c r="C93" i="98"/>
  <c r="C90" i="98"/>
  <c r="C88" i="98"/>
  <c r="C82" i="98"/>
  <c r="C21" i="98"/>
  <c r="C16" i="98"/>
  <c r="C24" i="98"/>
  <c r="C81" i="98"/>
  <c r="C80" i="98"/>
  <c r="C68" i="98"/>
  <c r="C37" i="98"/>
  <c r="C29" i="98"/>
  <c r="C43" i="98"/>
  <c r="C28" i="98"/>
  <c r="C90" i="2"/>
  <c r="C94" i="102"/>
  <c r="C92" i="76"/>
  <c r="C92" i="6"/>
  <c r="J93" i="35"/>
  <c r="J92" i="35"/>
  <c r="I93" i="35"/>
  <c r="I92" i="35"/>
  <c r="H93" i="35"/>
  <c r="H92" i="35"/>
  <c r="C45" i="102"/>
  <c r="C20" i="102"/>
  <c r="I55" i="102"/>
  <c r="I60" i="102"/>
  <c r="I61" i="102"/>
  <c r="I93" i="102"/>
  <c r="I92" i="102"/>
  <c r="I103" i="102"/>
  <c r="C84" i="102"/>
  <c r="C39" i="102"/>
  <c r="C31" i="102"/>
  <c r="C30" i="102"/>
  <c r="C21" i="102"/>
  <c r="C24" i="102"/>
  <c r="C83" i="102"/>
  <c r="I83" i="102"/>
  <c r="C82" i="102"/>
  <c r="I82" i="102"/>
  <c r="C97" i="102"/>
  <c r="C98" i="102"/>
  <c r="I98" i="102"/>
  <c r="M44" i="84"/>
  <c r="C45" i="84"/>
  <c r="C85" i="102"/>
  <c r="I85" i="102"/>
  <c r="I97" i="102"/>
  <c r="C39" i="84"/>
  <c r="M92" i="84"/>
  <c r="M93" i="100"/>
  <c r="C102" i="100"/>
  <c r="M102" i="100"/>
  <c r="C98" i="100"/>
  <c r="M98" i="100"/>
  <c r="C93" i="100"/>
  <c r="C91" i="100"/>
  <c r="M91" i="100"/>
  <c r="M85" i="100"/>
  <c r="C71" i="100"/>
  <c r="M71" i="100"/>
  <c r="M55" i="100"/>
  <c r="H51" i="100"/>
  <c r="M51" i="100"/>
  <c r="M50" i="100"/>
  <c r="H49" i="100"/>
  <c r="M46" i="100"/>
  <c r="M45" i="100"/>
  <c r="M41" i="100"/>
  <c r="M40" i="100"/>
  <c r="C40" i="100"/>
  <c r="H40" i="100"/>
  <c r="C39" i="100"/>
  <c r="M39" i="100"/>
  <c r="M38" i="100"/>
  <c r="M35" i="100"/>
  <c r="M34" i="100"/>
  <c r="M33" i="100"/>
  <c r="C32" i="100"/>
  <c r="H32" i="100"/>
  <c r="M32" i="100"/>
  <c r="C31" i="100"/>
  <c r="H31" i="100"/>
  <c r="M31" i="100"/>
  <c r="H30" i="100"/>
  <c r="M30" i="100"/>
  <c r="C21" i="100"/>
  <c r="C97" i="100"/>
  <c r="M97" i="100"/>
  <c r="H63" i="100"/>
  <c r="C96" i="100"/>
  <c r="M96" i="100"/>
  <c r="C22" i="100"/>
  <c r="C84" i="99"/>
  <c r="C82" i="99"/>
  <c r="C46" i="99"/>
  <c r="C45" i="99"/>
  <c r="C39" i="99"/>
  <c r="C38" i="99"/>
  <c r="C30" i="99"/>
  <c r="C25" i="100"/>
  <c r="C84" i="100"/>
  <c r="M84" i="100"/>
  <c r="C83" i="100"/>
  <c r="F21" i="98"/>
  <c r="C31" i="97"/>
  <c r="H31" i="97"/>
  <c r="C32" i="97"/>
  <c r="H32" i="97"/>
  <c r="H46" i="97"/>
  <c r="C40" i="97"/>
  <c r="H40" i="97"/>
  <c r="C71" i="97"/>
  <c r="H84" i="97"/>
  <c r="C85" i="97"/>
  <c r="H85" i="97"/>
  <c r="C84" i="97"/>
  <c r="C25" i="97"/>
  <c r="H71" i="97"/>
  <c r="C46" i="97"/>
  <c r="C21" i="87"/>
  <c r="C81" i="87"/>
  <c r="C89" i="92"/>
  <c r="C83" i="92"/>
  <c r="C63" i="92"/>
  <c r="G58" i="92"/>
  <c r="C44" i="92"/>
  <c r="C38" i="92"/>
  <c r="C30" i="92"/>
  <c r="C29" i="92"/>
  <c r="C20" i="92"/>
  <c r="C95" i="92"/>
  <c r="C94" i="92"/>
  <c r="C21" i="92"/>
  <c r="C81" i="92"/>
  <c r="M58" i="43"/>
  <c r="H58" i="43"/>
  <c r="M58" i="27"/>
  <c r="H58" i="27"/>
  <c r="G58" i="25"/>
  <c r="H57" i="21"/>
  <c r="J57" i="73"/>
  <c r="M56" i="54"/>
  <c r="Q49" i="67"/>
  <c r="I49" i="67"/>
  <c r="I48" i="65"/>
  <c r="M49" i="65"/>
  <c r="G21" i="92"/>
  <c r="V96" i="69"/>
  <c r="T96" i="69"/>
  <c r="C96" i="88"/>
  <c r="K96" i="88"/>
  <c r="C94" i="88"/>
  <c r="K94" i="88"/>
  <c r="C88" i="88"/>
  <c r="G88" i="88"/>
  <c r="K88" i="88"/>
  <c r="C74" i="88"/>
  <c r="K74" i="88"/>
  <c r="C59" i="88"/>
  <c r="G59" i="88"/>
  <c r="C50" i="88"/>
  <c r="G50" i="88"/>
  <c r="C49" i="88"/>
  <c r="K49" i="88"/>
  <c r="C43" i="88"/>
  <c r="K43" i="88"/>
  <c r="C42" i="88"/>
  <c r="K42" i="88"/>
  <c r="K38" i="88"/>
  <c r="G38" i="88"/>
  <c r="K37" i="88"/>
  <c r="G37" i="88"/>
  <c r="K35" i="88"/>
  <c r="G35" i="88"/>
  <c r="C35" i="88"/>
  <c r="C34" i="88"/>
  <c r="K34" i="88"/>
  <c r="C25" i="88"/>
  <c r="C99" i="88"/>
  <c r="C21" i="88"/>
  <c r="P61" i="62"/>
  <c r="C26" i="88"/>
  <c r="C86" i="88"/>
  <c r="C100" i="88"/>
  <c r="K100" i="88"/>
  <c r="K50" i="88"/>
  <c r="G99" i="88"/>
  <c r="K99" i="88"/>
  <c r="K86" i="88"/>
  <c r="G86" i="88"/>
  <c r="G94" i="88"/>
  <c r="C29" i="88"/>
  <c r="C87" i="88"/>
  <c r="G49" i="88"/>
  <c r="G96" i="88"/>
  <c r="G26" i="88"/>
  <c r="G43" i="88"/>
  <c r="G100" i="88"/>
  <c r="K59" i="88"/>
  <c r="G34" i="88"/>
  <c r="G74" i="88"/>
  <c r="G42" i="88"/>
  <c r="C84" i="87"/>
  <c r="C99" i="87"/>
  <c r="C100" i="87"/>
  <c r="C42" i="87"/>
  <c r="C38" i="87"/>
  <c r="C37" i="87"/>
  <c r="C30" i="87"/>
  <c r="C29" i="87"/>
  <c r="C16" i="87"/>
  <c r="G87" i="88"/>
  <c r="K87" i="88"/>
  <c r="C82" i="87"/>
  <c r="C20" i="80"/>
  <c r="C20" i="84"/>
  <c r="M39" i="84"/>
  <c r="M84" i="84"/>
  <c r="M54" i="84"/>
  <c r="M49" i="84"/>
  <c r="M40" i="84"/>
  <c r="M37" i="84"/>
  <c r="M33" i="84"/>
  <c r="M32" i="84"/>
  <c r="H29" i="84"/>
  <c r="M29" i="84"/>
  <c r="H50" i="84"/>
  <c r="H62" i="84"/>
  <c r="H48" i="84"/>
  <c r="C101" i="84"/>
  <c r="M101" i="84"/>
  <c r="C97" i="84"/>
  <c r="M97" i="84"/>
  <c r="C92" i="84"/>
  <c r="M50" i="84"/>
  <c r="C90" i="84"/>
  <c r="M90" i="84"/>
  <c r="H39" i="84"/>
  <c r="C31" i="84"/>
  <c r="H31" i="84"/>
  <c r="M31" i="84"/>
  <c r="M45" i="84"/>
  <c r="C30" i="84"/>
  <c r="H30" i="84"/>
  <c r="M30" i="84"/>
  <c r="C38" i="84"/>
  <c r="M38" i="84"/>
  <c r="C95" i="84"/>
  <c r="M95" i="84"/>
  <c r="C96" i="84"/>
  <c r="M96" i="84"/>
  <c r="C21" i="84"/>
  <c r="C70" i="84"/>
  <c r="M70" i="84"/>
  <c r="C24" i="84"/>
  <c r="C83" i="84"/>
  <c r="M83" i="84"/>
  <c r="C82" i="84"/>
  <c r="C28" i="73"/>
  <c r="C29" i="73"/>
  <c r="C43" i="73"/>
  <c r="C37" i="73"/>
  <c r="C68" i="73"/>
  <c r="C82" i="73"/>
  <c r="C88" i="73"/>
  <c r="AH119" i="79"/>
  <c r="AC119" i="79"/>
  <c r="C20" i="83"/>
  <c r="L20" i="83"/>
  <c r="C21" i="83"/>
  <c r="C41" i="83"/>
  <c r="K41" i="83"/>
  <c r="I40" i="57"/>
  <c r="C16" i="83"/>
  <c r="K36" i="83"/>
  <c r="C24" i="83"/>
  <c r="K40" i="83"/>
  <c r="C49" i="81"/>
  <c r="J49" i="81"/>
  <c r="C49" i="82"/>
  <c r="G49" i="82"/>
  <c r="K43" i="82"/>
  <c r="G43" i="82"/>
  <c r="K41" i="82"/>
  <c r="G41" i="82"/>
  <c r="C43" i="82"/>
  <c r="C42" i="82"/>
  <c r="K42" i="82"/>
  <c r="C35" i="82"/>
  <c r="G35" i="82"/>
  <c r="C34" i="82"/>
  <c r="K34" i="82"/>
  <c r="C96" i="82"/>
  <c r="G96" i="82"/>
  <c r="C94" i="82"/>
  <c r="K94" i="82"/>
  <c r="C88" i="82"/>
  <c r="G88" i="82"/>
  <c r="K88" i="82"/>
  <c r="C74" i="82"/>
  <c r="K74" i="82"/>
  <c r="C59" i="82"/>
  <c r="K59" i="82"/>
  <c r="C50" i="82"/>
  <c r="K50" i="82"/>
  <c r="K37" i="82"/>
  <c r="G37" i="82"/>
  <c r="C25" i="82"/>
  <c r="C26" i="82"/>
  <c r="C21" i="82"/>
  <c r="J41" i="81"/>
  <c r="G41" i="81"/>
  <c r="J43" i="81"/>
  <c r="G43" i="81"/>
  <c r="C43" i="81"/>
  <c r="C34" i="81"/>
  <c r="J34" i="81"/>
  <c r="J107" i="81"/>
  <c r="G107" i="81"/>
  <c r="C96" i="81"/>
  <c r="J96" i="81"/>
  <c r="C94" i="81"/>
  <c r="J94" i="81"/>
  <c r="C88" i="81"/>
  <c r="G88" i="81"/>
  <c r="J88" i="81"/>
  <c r="C74" i="81"/>
  <c r="J74" i="81"/>
  <c r="J59" i="81"/>
  <c r="G59" i="81"/>
  <c r="C50" i="81"/>
  <c r="J50" i="81"/>
  <c r="J37" i="81"/>
  <c r="G37" i="81"/>
  <c r="C25" i="81"/>
  <c r="C100" i="81"/>
  <c r="C21" i="81"/>
  <c r="G42" i="82"/>
  <c r="K35" i="82"/>
  <c r="K96" i="82"/>
  <c r="C99" i="82"/>
  <c r="K99" i="82"/>
  <c r="C100" i="82"/>
  <c r="K100" i="82"/>
  <c r="G34" i="82"/>
  <c r="G74" i="82"/>
  <c r="G94" i="82"/>
  <c r="G49" i="81"/>
  <c r="K49" i="82"/>
  <c r="C86" i="82"/>
  <c r="C29" i="82"/>
  <c r="C87" i="82"/>
  <c r="G26" i="82"/>
  <c r="G59" i="82"/>
  <c r="G100" i="82"/>
  <c r="G50" i="82"/>
  <c r="C35" i="81"/>
  <c r="C42" i="81"/>
  <c r="G34" i="81"/>
  <c r="C99" i="81"/>
  <c r="J99" i="81"/>
  <c r="G100" i="81"/>
  <c r="J100" i="81"/>
  <c r="G96" i="81"/>
  <c r="G74" i="81"/>
  <c r="G50" i="81"/>
  <c r="C26" i="81"/>
  <c r="G94" i="81"/>
  <c r="G99" i="81"/>
  <c r="G99" i="82"/>
  <c r="K87" i="82"/>
  <c r="G87" i="82"/>
  <c r="G86" i="82"/>
  <c r="K86" i="82"/>
  <c r="G42" i="81"/>
  <c r="J42" i="81"/>
  <c r="J35" i="81"/>
  <c r="G35" i="81"/>
  <c r="G26" i="81"/>
  <c r="C86" i="81"/>
  <c r="C29" i="81"/>
  <c r="C87" i="81"/>
  <c r="C20" i="6"/>
  <c r="J87" i="81"/>
  <c r="G87" i="81"/>
  <c r="J86" i="81"/>
  <c r="G86" i="81"/>
  <c r="F70" i="71"/>
  <c r="G70" i="71"/>
  <c r="H70" i="71"/>
  <c r="I70" i="71"/>
  <c r="E70" i="71"/>
  <c r="E74" i="71"/>
  <c r="F69" i="71"/>
  <c r="G69" i="71"/>
  <c r="H69" i="71"/>
  <c r="I69" i="71"/>
  <c r="E69" i="71"/>
  <c r="F64" i="71"/>
  <c r="G64" i="71"/>
  <c r="H64" i="71"/>
  <c r="I64" i="71"/>
  <c r="E64" i="71"/>
  <c r="F63" i="71"/>
  <c r="G63" i="71"/>
  <c r="H63" i="71"/>
  <c r="I63" i="71"/>
  <c r="E63" i="71"/>
  <c r="AE48" i="65"/>
  <c r="Q48" i="65"/>
  <c r="AS48" i="65"/>
  <c r="AM48" i="65"/>
  <c r="AP49" i="65"/>
  <c r="Y48" i="65"/>
  <c r="AB49" i="65"/>
  <c r="AE48" i="64"/>
  <c r="X48" i="64"/>
  <c r="AB49" i="64"/>
  <c r="Q48" i="64"/>
  <c r="I48" i="64"/>
  <c r="M49" i="64"/>
  <c r="P49" i="62"/>
  <c r="P36" i="74"/>
  <c r="M36" i="74"/>
  <c r="P30" i="74"/>
  <c r="M30" i="74"/>
  <c r="J30" i="74"/>
  <c r="J32" i="74"/>
  <c r="C38" i="74"/>
  <c r="C32" i="74"/>
  <c r="C30" i="74"/>
  <c r="H63" i="27"/>
  <c r="C63" i="27"/>
  <c r="C88" i="80"/>
  <c r="C82" i="80"/>
  <c r="C37" i="80"/>
  <c r="C29" i="80"/>
  <c r="C28" i="80"/>
  <c r="C93" i="80"/>
  <c r="C21" i="80"/>
  <c r="C80" i="80"/>
  <c r="C43" i="80"/>
  <c r="C94" i="80"/>
  <c r="AD29" i="79"/>
  <c r="AH114" i="79"/>
  <c r="AC114" i="79"/>
  <c r="W119" i="79"/>
  <c r="G21" i="80"/>
  <c r="M23" i="54"/>
  <c r="M80" i="54"/>
  <c r="V97" i="67"/>
  <c r="T97" i="67"/>
  <c r="M24" i="67"/>
  <c r="C24" i="67"/>
  <c r="AW96" i="65"/>
  <c r="AV96" i="65"/>
  <c r="U24" i="64"/>
  <c r="P62" i="62"/>
  <c r="P60" i="62"/>
  <c r="I60" i="62"/>
  <c r="I58" i="62"/>
  <c r="M58" i="62"/>
  <c r="P58" i="62"/>
  <c r="Q57" i="64"/>
  <c r="AB57" i="64"/>
  <c r="AE57" i="64"/>
  <c r="C16" i="73"/>
  <c r="C16" i="4"/>
  <c r="C21" i="37"/>
  <c r="C21" i="34"/>
  <c r="C16" i="16"/>
  <c r="C16" i="33"/>
  <c r="C16" i="17"/>
  <c r="C16" i="76"/>
  <c r="C16" i="6"/>
  <c r="C90" i="76"/>
  <c r="C82" i="76"/>
  <c r="C37" i="76"/>
  <c r="C29" i="76"/>
  <c r="C28" i="76"/>
  <c r="C43" i="76"/>
  <c r="C20" i="76"/>
  <c r="C21" i="76"/>
  <c r="C24" i="76"/>
  <c r="C81" i="76"/>
  <c r="C80" i="76"/>
  <c r="C95" i="76"/>
  <c r="C83" i="76"/>
  <c r="C96" i="76"/>
  <c r="E73" i="71"/>
  <c r="I43" i="57"/>
  <c r="C89" i="57"/>
  <c r="H31" i="72"/>
  <c r="H35" i="72"/>
  <c r="C30" i="72"/>
  <c r="H34" i="72"/>
  <c r="C32" i="72"/>
  <c r="P43" i="74"/>
  <c r="M43" i="74"/>
  <c r="J43" i="74"/>
  <c r="C43" i="74"/>
  <c r="C23" i="28"/>
  <c r="C81" i="28"/>
  <c r="J107" i="34"/>
  <c r="G107" i="34"/>
  <c r="C89" i="27"/>
  <c r="C50" i="44"/>
  <c r="C42" i="44"/>
  <c r="C34" i="44"/>
  <c r="C50" i="37"/>
  <c r="C42" i="37"/>
  <c r="C34" i="37"/>
  <c r="C50" i="34"/>
  <c r="C42" i="34"/>
  <c r="C37" i="17"/>
  <c r="J21" i="73"/>
  <c r="C20" i="73"/>
  <c r="C94" i="73"/>
  <c r="C93" i="73"/>
  <c r="C21" i="73"/>
  <c r="C80" i="73"/>
  <c r="C24" i="73"/>
  <c r="C81" i="73"/>
  <c r="F21" i="73"/>
  <c r="J80" i="73"/>
  <c r="J81" i="73"/>
  <c r="H28" i="72"/>
  <c r="H36" i="72"/>
  <c r="H30" i="72"/>
  <c r="H41" i="72"/>
  <c r="C41" i="72"/>
  <c r="V22" i="71"/>
  <c r="E17" i="71"/>
  <c r="F17" i="71"/>
  <c r="G17" i="71"/>
  <c r="H17" i="71"/>
  <c r="I17" i="71"/>
  <c r="E22" i="71"/>
  <c r="F22" i="71"/>
  <c r="G22" i="71"/>
  <c r="H22" i="71"/>
  <c r="I22" i="71"/>
  <c r="O32" i="71"/>
  <c r="E30" i="71"/>
  <c r="F30" i="71"/>
  <c r="G30" i="71"/>
  <c r="H30" i="71"/>
  <c r="I30" i="71"/>
  <c r="O36" i="71"/>
  <c r="O40" i="71"/>
  <c r="E44" i="71"/>
  <c r="F44" i="71"/>
  <c r="G44" i="71"/>
  <c r="H44" i="71"/>
  <c r="I44" i="71"/>
  <c r="E49" i="71"/>
  <c r="F49" i="71"/>
  <c r="G49" i="71"/>
  <c r="H49" i="71"/>
  <c r="I49" i="71"/>
  <c r="E55" i="71"/>
  <c r="F55" i="71"/>
  <c r="G55" i="71"/>
  <c r="H55" i="71"/>
  <c r="I55" i="71"/>
  <c r="F73" i="71"/>
  <c r="I73" i="71"/>
  <c r="F74" i="71"/>
  <c r="G74" i="71"/>
  <c r="H74" i="71"/>
  <c r="E61" i="71"/>
  <c r="H65" i="71"/>
  <c r="G61" i="71"/>
  <c r="F65" i="71"/>
  <c r="O33" i="71"/>
  <c r="G35" i="71"/>
  <c r="E65" i="71"/>
  <c r="O19" i="71"/>
  <c r="O22" i="71"/>
  <c r="E75" i="71"/>
  <c r="E35" i="71"/>
  <c r="I35" i="71"/>
  <c r="F35" i="71"/>
  <c r="H61" i="71"/>
  <c r="F61" i="71"/>
  <c r="H35" i="71"/>
  <c r="F71" i="71"/>
  <c r="H71" i="71"/>
  <c r="E71" i="71"/>
  <c r="I61" i="71"/>
  <c r="I65" i="71"/>
  <c r="O41" i="71"/>
  <c r="G71" i="71"/>
  <c r="I71" i="71"/>
  <c r="G65" i="71"/>
  <c r="O37" i="71"/>
  <c r="F75" i="71"/>
  <c r="H73" i="71"/>
  <c r="H75" i="71"/>
  <c r="G73" i="71"/>
  <c r="G75" i="71"/>
  <c r="I74" i="71"/>
  <c r="I75" i="71"/>
  <c r="BA96" i="65"/>
  <c r="AZ96" i="65"/>
  <c r="C94" i="34"/>
  <c r="M23" i="69"/>
  <c r="C23" i="69"/>
  <c r="C49" i="44"/>
  <c r="C91" i="57"/>
  <c r="I38" i="57"/>
  <c r="C83" i="57"/>
  <c r="I39" i="57"/>
  <c r="C69" i="57"/>
  <c r="F50" i="57"/>
  <c r="C38" i="57"/>
  <c r="I36" i="57"/>
  <c r="I34" i="57"/>
  <c r="I33" i="57"/>
  <c r="C30" i="57"/>
  <c r="I30" i="57"/>
  <c r="C29" i="57"/>
  <c r="I32" i="57"/>
  <c r="C20" i="57"/>
  <c r="C95" i="57"/>
  <c r="C16" i="57"/>
  <c r="C44" i="57"/>
  <c r="C94" i="57"/>
  <c r="C21" i="57"/>
  <c r="C81" i="57"/>
  <c r="I41" i="57"/>
  <c r="C24" i="57"/>
  <c r="G21" i="57"/>
  <c r="C82" i="57"/>
  <c r="C23" i="54"/>
  <c r="C42" i="54"/>
  <c r="C79" i="54"/>
  <c r="C92" i="54"/>
  <c r="C93" i="54"/>
  <c r="C74" i="44"/>
  <c r="K74" i="44"/>
  <c r="K50" i="44"/>
  <c r="K49" i="44"/>
  <c r="C43" i="44"/>
  <c r="G43" i="44"/>
  <c r="K42" i="44"/>
  <c r="N35" i="44"/>
  <c r="N34" i="44"/>
  <c r="K44" i="44"/>
  <c r="G44" i="44"/>
  <c r="G35" i="44"/>
  <c r="C88" i="44"/>
  <c r="G88" i="44"/>
  <c r="K88" i="44"/>
  <c r="N43" i="44"/>
  <c r="R43" i="44"/>
  <c r="K43" i="44"/>
  <c r="G42" i="44"/>
  <c r="G74" i="44"/>
  <c r="G50" i="44"/>
  <c r="G49" i="44"/>
  <c r="R34" i="44"/>
  <c r="U34" i="44"/>
  <c r="U43" i="44"/>
  <c r="C20" i="2"/>
  <c r="K35" i="44"/>
  <c r="K34" i="44"/>
  <c r="G34" i="44"/>
  <c r="U100" i="44"/>
  <c r="R100" i="44"/>
  <c r="R94" i="44"/>
  <c r="U94" i="44"/>
  <c r="U96" i="44"/>
  <c r="R96" i="44"/>
  <c r="C86" i="44"/>
  <c r="U99" i="44"/>
  <c r="R99" i="44"/>
  <c r="G86" i="44"/>
  <c r="K86" i="44"/>
  <c r="C89" i="43"/>
  <c r="C83" i="43"/>
  <c r="C69" i="43"/>
  <c r="C44" i="43"/>
  <c r="C38" i="43"/>
  <c r="C30" i="43"/>
  <c r="C29" i="43"/>
  <c r="C20" i="43"/>
  <c r="C95" i="43"/>
  <c r="C54" i="33"/>
  <c r="G96" i="37"/>
  <c r="C94" i="37"/>
  <c r="K94" i="37"/>
  <c r="C88" i="37"/>
  <c r="G88" i="37"/>
  <c r="K88" i="37"/>
  <c r="C74" i="37"/>
  <c r="G74" i="37"/>
  <c r="C59" i="37"/>
  <c r="K59" i="37"/>
  <c r="K50" i="37"/>
  <c r="C49" i="37"/>
  <c r="K49" i="37"/>
  <c r="C43" i="37"/>
  <c r="K43" i="37"/>
  <c r="K42" i="37"/>
  <c r="K38" i="37"/>
  <c r="G38" i="37"/>
  <c r="K37" i="37"/>
  <c r="G37" i="37"/>
  <c r="K35" i="37"/>
  <c r="G35" i="37"/>
  <c r="C35" i="37"/>
  <c r="C25" i="37"/>
  <c r="C25" i="34"/>
  <c r="C100" i="34"/>
  <c r="J100" i="34"/>
  <c r="J96" i="34"/>
  <c r="J59" i="34"/>
  <c r="G38" i="34"/>
  <c r="J38" i="34"/>
  <c r="J37" i="34"/>
  <c r="G37" i="34"/>
  <c r="J35" i="34"/>
  <c r="G35" i="34"/>
  <c r="C35" i="34"/>
  <c r="J42" i="34"/>
  <c r="C49" i="34"/>
  <c r="J49" i="34"/>
  <c r="G50" i="34"/>
  <c r="C81" i="35"/>
  <c r="C67" i="35"/>
  <c r="C36" i="35"/>
  <c r="H36" i="35"/>
  <c r="C28" i="35"/>
  <c r="C27" i="35"/>
  <c r="C42" i="35"/>
  <c r="H27" i="35"/>
  <c r="K34" i="37"/>
  <c r="G34" i="37"/>
  <c r="G94" i="37"/>
  <c r="G59" i="37"/>
  <c r="J50" i="34"/>
  <c r="G42" i="37"/>
  <c r="G49" i="37"/>
  <c r="C26" i="37"/>
  <c r="G26" i="37"/>
  <c r="G43" i="37"/>
  <c r="K74" i="37"/>
  <c r="G50" i="37"/>
  <c r="K96" i="37"/>
  <c r="C100" i="37"/>
  <c r="C99" i="37"/>
  <c r="G42" i="34"/>
  <c r="G59" i="34"/>
  <c r="G49" i="34"/>
  <c r="G96" i="34"/>
  <c r="C26" i="34"/>
  <c r="G100" i="34"/>
  <c r="H28" i="35"/>
  <c r="G100" i="37"/>
  <c r="K100" i="37"/>
  <c r="K99" i="37"/>
  <c r="G99" i="37"/>
  <c r="C86" i="37"/>
  <c r="C29" i="37"/>
  <c r="C87" i="37"/>
  <c r="K86" i="37"/>
  <c r="G86" i="37"/>
  <c r="K87" i="37"/>
  <c r="G87" i="37"/>
  <c r="C88" i="34"/>
  <c r="G88" i="34"/>
  <c r="C74" i="34"/>
  <c r="C43" i="34"/>
  <c r="C34" i="34"/>
  <c r="C29" i="34"/>
  <c r="J88" i="34"/>
  <c r="G34" i="34"/>
  <c r="J34" i="34"/>
  <c r="J43" i="34"/>
  <c r="G43" i="34"/>
  <c r="J74" i="34"/>
  <c r="G74" i="34"/>
  <c r="J94" i="34"/>
  <c r="G94" i="34"/>
  <c r="C86" i="34"/>
  <c r="C99" i="34"/>
  <c r="C44" i="33"/>
  <c r="C29" i="33"/>
  <c r="C91" i="33"/>
  <c r="C89" i="33"/>
  <c r="C83" i="33"/>
  <c r="C69" i="33"/>
  <c r="C20" i="33"/>
  <c r="C95" i="33"/>
  <c r="G99" i="34"/>
  <c r="J99" i="34"/>
  <c r="G26" i="34"/>
  <c r="J86" i="34"/>
  <c r="G86" i="34"/>
  <c r="C21" i="33"/>
  <c r="C24" i="33"/>
  <c r="C82" i="33"/>
  <c r="C87" i="34"/>
  <c r="C94" i="33"/>
  <c r="J87" i="34"/>
  <c r="G87" i="34"/>
  <c r="C81" i="33"/>
  <c r="F21" i="33"/>
  <c r="H93" i="13"/>
  <c r="H89" i="13"/>
  <c r="C82" i="28"/>
  <c r="C80" i="28"/>
  <c r="C68" i="28"/>
  <c r="C37" i="28"/>
  <c r="H37" i="28"/>
  <c r="C29" i="28"/>
  <c r="C28" i="28"/>
  <c r="H29" i="28"/>
  <c r="C43" i="28"/>
  <c r="H28" i="28"/>
  <c r="C21" i="6"/>
  <c r="C92" i="13"/>
  <c r="C93" i="13"/>
  <c r="C95" i="6"/>
  <c r="C83" i="6"/>
  <c r="C83" i="27"/>
  <c r="C69" i="27"/>
  <c r="C44" i="27"/>
  <c r="C38" i="27"/>
  <c r="C30" i="27"/>
  <c r="C29" i="27"/>
  <c r="C20" i="27"/>
  <c r="C94" i="27"/>
  <c r="C89" i="25"/>
  <c r="C83" i="25"/>
  <c r="C69" i="25"/>
  <c r="C44" i="25"/>
  <c r="C38" i="25"/>
  <c r="C30" i="25"/>
  <c r="C29" i="25"/>
  <c r="C20" i="25"/>
  <c r="C20" i="4"/>
  <c r="C20" i="16"/>
  <c r="C20" i="17"/>
  <c r="C23" i="13"/>
  <c r="C93" i="2"/>
  <c r="C94" i="4"/>
  <c r="C93" i="4"/>
  <c r="C95" i="16"/>
  <c r="C96" i="16"/>
  <c r="C95" i="17"/>
  <c r="C94" i="17"/>
  <c r="C94" i="21"/>
  <c r="C93" i="21"/>
  <c r="H68" i="21"/>
  <c r="C88" i="21"/>
  <c r="C82" i="21"/>
  <c r="C68" i="21"/>
  <c r="C37" i="21"/>
  <c r="C29" i="21"/>
  <c r="C28" i="21"/>
  <c r="C70" i="16"/>
  <c r="C90" i="16"/>
  <c r="C89" i="17"/>
  <c r="C83" i="17"/>
  <c r="C69" i="17"/>
  <c r="C43" i="21"/>
  <c r="C80" i="21"/>
  <c r="H21" i="21"/>
  <c r="C44" i="17"/>
  <c r="C38" i="17"/>
  <c r="C30" i="17"/>
  <c r="C29" i="17"/>
  <c r="C21" i="17"/>
  <c r="C81" i="17"/>
  <c r="C24" i="17"/>
  <c r="C82" i="17"/>
  <c r="F21" i="17"/>
  <c r="C39" i="16"/>
  <c r="C31" i="16"/>
  <c r="C45" i="16"/>
  <c r="C30" i="16"/>
  <c r="C21" i="16"/>
  <c r="C82" i="16"/>
  <c r="C24" i="16"/>
  <c r="C83" i="16"/>
  <c r="F21" i="16"/>
  <c r="C42" i="13"/>
  <c r="C80" i="13"/>
  <c r="C79" i="13"/>
  <c r="C90" i="6"/>
  <c r="C82" i="6"/>
  <c r="C37" i="6"/>
  <c r="C29" i="6"/>
  <c r="C28" i="6"/>
  <c r="C43" i="6"/>
  <c r="C82" i="4"/>
  <c r="C37" i="4"/>
  <c r="C29" i="4"/>
  <c r="C28" i="4"/>
  <c r="C21" i="4"/>
  <c r="C43" i="4"/>
  <c r="C96" i="6"/>
  <c r="C80" i="4"/>
  <c r="F21" i="4"/>
  <c r="C82" i="2"/>
  <c r="C88" i="2"/>
  <c r="C68" i="2"/>
  <c r="C37" i="2"/>
  <c r="C29" i="2"/>
  <c r="C43" i="2"/>
  <c r="C28" i="2"/>
  <c r="C16" i="2"/>
  <c r="C21" i="2"/>
  <c r="C80" i="2"/>
  <c r="C24" i="2"/>
  <c r="C81" i="2"/>
  <c r="C24" i="6"/>
  <c r="C81" i="6"/>
  <c r="C80" i="6"/>
  <c r="C94" i="2"/>
  <c r="F21" i="2"/>
  <c r="C94" i="43"/>
  <c r="C21" i="43"/>
  <c r="H21" i="43"/>
  <c r="C81" i="43"/>
  <c r="H81" i="43"/>
  <c r="C95" i="27"/>
  <c r="C21" i="27"/>
  <c r="C81" i="27"/>
  <c r="C21" i="25"/>
  <c r="C81" i="25"/>
  <c r="C95" i="25"/>
  <c r="C94" i="25"/>
  <c r="C94" i="103"/>
  <c r="F21" i="103"/>
  <c r="C80" i="103"/>
  <c r="C24" i="103"/>
  <c r="C81" i="103"/>
  <c r="I81" i="103"/>
  <c r="C93" i="103"/>
  <c r="AH120" i="79"/>
  <c r="AD33" i="79"/>
  <c r="AA47" i="79"/>
  <c r="AC120" i="79"/>
  <c r="AD31" i="79"/>
  <c r="AD34" i="79"/>
  <c r="AA41" i="79"/>
  <c r="AA43" i="79"/>
  <c r="J107" i="79"/>
  <c r="J25" i="79"/>
  <c r="J22" i="79"/>
  <c r="J21" i="79"/>
  <c r="C106" i="79"/>
  <c r="C21" i="79"/>
  <c r="J119" i="79"/>
  <c r="R119" i="79"/>
  <c r="H82" i="43"/>
  <c r="M81" i="43"/>
  <c r="M82" i="43"/>
  <c r="H21" i="27"/>
  <c r="G21" i="25"/>
  <c r="C107" i="79"/>
  <c r="C25" i="79"/>
  <c r="AA38" i="79"/>
  <c r="AA40" i="79"/>
  <c r="C22" i="79"/>
  <c r="AA44" i="79"/>
  <c r="AA49" i="79"/>
  <c r="AA50" i="79"/>
  <c r="Z112" i="79"/>
</calcChain>
</file>

<file path=xl/sharedStrings.xml><?xml version="1.0" encoding="utf-8"?>
<sst xmlns="http://schemas.openxmlformats.org/spreadsheetml/2006/main" count="19423" uniqueCount="1357">
  <si>
    <t>Reporting timestamp</t>
  </si>
  <si>
    <t>Report submitting entity</t>
  </si>
  <si>
    <t>Sector of the reporting counterparty</t>
  </si>
  <si>
    <t>Country of the branch of the reporting counterparty</t>
  </si>
  <si>
    <t>Country of the branch of the other counterparty</t>
  </si>
  <si>
    <t>Counterparty side</t>
  </si>
  <si>
    <t>Entity responsible for the report</t>
  </si>
  <si>
    <t>Other counterparty</t>
  </si>
  <si>
    <t>Beneficiary</t>
  </si>
  <si>
    <t>Tri-party agent identifier</t>
  </si>
  <si>
    <t>Broker</t>
  </si>
  <si>
    <t>CSD participant or indirect participant</t>
  </si>
  <si>
    <t>Nature of the reporting counterparty</t>
  </si>
  <si>
    <t>CCP</t>
  </si>
  <si>
    <t>Trading venue</t>
  </si>
  <si>
    <t>Report tracking number</t>
  </si>
  <si>
    <t xml:space="preserve">Cleared </t>
  </si>
  <si>
    <t>DBV indicator</t>
  </si>
  <si>
    <t>Method used to provide collateral</t>
  </si>
  <si>
    <t>Type of collateral component</t>
  </si>
  <si>
    <t>Collateral quantity or nominal amount</t>
  </si>
  <si>
    <t>Currency of collateral nominal amount</t>
  </si>
  <si>
    <t>Price currency</t>
  </si>
  <si>
    <t>Price per unit</t>
  </si>
  <si>
    <t>Collateral market value</t>
  </si>
  <si>
    <t>Haircut or margin</t>
  </si>
  <si>
    <t>Collateral quality</t>
  </si>
  <si>
    <t>Maturity of the security</t>
  </si>
  <si>
    <t>Jurisdiction of the issuer</t>
  </si>
  <si>
    <t>Level</t>
  </si>
  <si>
    <t>Cash collateral amount</t>
  </si>
  <si>
    <t>Cash collateral currency</t>
  </si>
  <si>
    <t>Portfolio code</t>
  </si>
  <si>
    <t>Investment fund classification</t>
  </si>
  <si>
    <t>Type of SFT</t>
  </si>
  <si>
    <t>Other master agreement type</t>
  </si>
  <si>
    <t>Collateral basket identifier</t>
  </si>
  <si>
    <t>Maturity date (End date)</t>
  </si>
  <si>
    <t xml:space="preserve">Availability for collateral re-use </t>
  </si>
  <si>
    <t>Action type</t>
  </si>
  <si>
    <t>Reporting counterparty</t>
  </si>
  <si>
    <t xml:space="preserve">Clearing member </t>
  </si>
  <si>
    <t>MODI</t>
  </si>
  <si>
    <t>O</t>
  </si>
  <si>
    <t>C</t>
  </si>
  <si>
    <t>COLU</t>
  </si>
  <si>
    <t>Country of the other counterparty</t>
  </si>
  <si>
    <t>NEWT</t>
  </si>
  <si>
    <t>ETRM</t>
  </si>
  <si>
    <t>Unique Transaction Identifier (UTI)</t>
  </si>
  <si>
    <t>Clearing timestamp</t>
  </si>
  <si>
    <t>Master agreement type</t>
  </si>
  <si>
    <t>Master agreement version</t>
  </si>
  <si>
    <t>Execution timestamp</t>
  </si>
  <si>
    <t xml:space="preserve">Value date (Start date) </t>
  </si>
  <si>
    <t xml:space="preserve">Termination date </t>
  </si>
  <si>
    <t>Minimum notice period</t>
  </si>
  <si>
    <t>Earliest call-back date</t>
  </si>
  <si>
    <t xml:space="preserve">Open term </t>
  </si>
  <si>
    <t xml:space="preserve">Fixed rate </t>
  </si>
  <si>
    <t xml:space="preserve">Day count convention </t>
  </si>
  <si>
    <t xml:space="preserve">Floating rate </t>
  </si>
  <si>
    <t xml:space="preserve">Floating rate reference period - time period </t>
  </si>
  <si>
    <t xml:space="preserve">Floating rate reference period - multiplier </t>
  </si>
  <si>
    <t xml:space="preserve">Floating rate payment frequency - time period </t>
  </si>
  <si>
    <t>Floating rate payment frequency - multiplier</t>
  </si>
  <si>
    <t>Floating rate reset frequency - time period</t>
  </si>
  <si>
    <t>Floating rate reset frequency - multiplier</t>
  </si>
  <si>
    <t xml:space="preserve">Spread </t>
  </si>
  <si>
    <t>Principal amount on value date</t>
  </si>
  <si>
    <t xml:space="preserve">Principal amount on maturity date </t>
  </si>
  <si>
    <t xml:space="preserve">Principal amount currency </t>
  </si>
  <si>
    <t>Adjusted [floating] rate</t>
  </si>
  <si>
    <t xml:space="preserve">[floating] Rate date </t>
  </si>
  <si>
    <t>Collateral type</t>
  </si>
  <si>
    <t>Issuer of collateral</t>
  </si>
  <si>
    <t>Classification of a security used as collateral</t>
  </si>
  <si>
    <t>Identification of a security used as collateral</t>
  </si>
  <si>
    <t>Value date of the collateral</t>
  </si>
  <si>
    <t>Event date</t>
  </si>
  <si>
    <t>Termination optionality  EGRN/ETSB</t>
  </si>
  <si>
    <t>Collateralisation of the exposure (net exposure)</t>
  </si>
  <si>
    <t>repo rate</t>
  </si>
  <si>
    <t>purchase price</t>
  </si>
  <si>
    <t>repurchase price</t>
  </si>
  <si>
    <t>collateral</t>
  </si>
  <si>
    <t>nominal value</t>
  </si>
  <si>
    <t>market value</t>
  </si>
  <si>
    <t>currency</t>
  </si>
  <si>
    <t>haircut</t>
  </si>
  <si>
    <t>seller</t>
  </si>
  <si>
    <t>buyer</t>
  </si>
  <si>
    <t>DE0001102317</t>
  </si>
  <si>
    <t>MP6I5ZYZBEU3UXPYFY54</t>
  </si>
  <si>
    <t>HSBC Bank Plc</t>
  </si>
  <si>
    <t>LEI</t>
  </si>
  <si>
    <t>Credit Suisse Securities (Europe) Ltd</t>
  </si>
  <si>
    <t>DL6FFRRLF74S01HE2M14</t>
  </si>
  <si>
    <t>1.5% BOBL 15-May-2023</t>
  </si>
  <si>
    <t>EUR</t>
  </si>
  <si>
    <t>clean price</t>
  </si>
  <si>
    <t>transaction date</t>
  </si>
  <si>
    <t>purchase date</t>
  </si>
  <si>
    <t>repurchase date</t>
  </si>
  <si>
    <t>GMRA</t>
  </si>
  <si>
    <t>SPEC</t>
  </si>
  <si>
    <t>F</t>
  </si>
  <si>
    <t>CDTI</t>
  </si>
  <si>
    <t>GB</t>
  </si>
  <si>
    <t>GIVE</t>
  </si>
  <si>
    <t>REPO</t>
  </si>
  <si>
    <t>TTCA</t>
  </si>
  <si>
    <t>A004</t>
  </si>
  <si>
    <t>SECU</t>
  </si>
  <si>
    <t>INVG</t>
  </si>
  <si>
    <t xml:space="preserve">DE </t>
  </si>
  <si>
    <t>GOVS</t>
  </si>
  <si>
    <t>TCTN</t>
  </si>
  <si>
    <t>DBFTFB</t>
  </si>
  <si>
    <t>529900AQBND3S6YJLY83</t>
  </si>
  <si>
    <t>E02MP6I5ZYZBEU3UXPYFY54DM23L45DME01234</t>
  </si>
  <si>
    <t>2023-05-15</t>
  </si>
  <si>
    <t>number of fields populated</t>
  </si>
  <si>
    <t>execution timestamp</t>
  </si>
  <si>
    <t>execution venue</t>
  </si>
  <si>
    <t>OTC</t>
  </si>
  <si>
    <t>additional input</t>
  </si>
  <si>
    <t>transaction type</t>
  </si>
  <si>
    <t>repurchase transaction</t>
  </si>
  <si>
    <t>General collateral indicator</t>
  </si>
  <si>
    <t>M</t>
  </si>
  <si>
    <t>minimum transaction parameters currently required by counterparties</t>
  </si>
  <si>
    <t>counterparty data required for SFTR reports</t>
  </si>
  <si>
    <t>SFTR loan &amp; collateral data required for SFTR reports</t>
  </si>
  <si>
    <t>can be implied from market value &amp; purchase price</t>
  </si>
  <si>
    <t>open</t>
  </si>
  <si>
    <t>GENE</t>
  </si>
  <si>
    <t>buy/sell-back</t>
  </si>
  <si>
    <t>fixed</t>
  </si>
  <si>
    <t>term</t>
  </si>
  <si>
    <t>type</t>
  </si>
  <si>
    <t>SBSC</t>
  </si>
  <si>
    <t>term.opt.</t>
  </si>
  <si>
    <t>EGRN</t>
  </si>
  <si>
    <t>00005</t>
  </si>
  <si>
    <t>forward</t>
  </si>
  <si>
    <t>initial margin</t>
  </si>
  <si>
    <t>LCH Ltd</t>
  </si>
  <si>
    <t>OTHR</t>
  </si>
  <si>
    <t>Broketec Europe Ltd</t>
  </si>
  <si>
    <t>549300OZ46BRLZ8Y6F65</t>
  </si>
  <si>
    <t>549300WZRVQERM819Z90</t>
  </si>
  <si>
    <t>Swiss Reinsurance Company Ltd</t>
  </si>
  <si>
    <t>Agent lender</t>
  </si>
  <si>
    <t>DE0001141786</t>
  </si>
  <si>
    <t>2023-10-13</t>
  </si>
  <si>
    <t>213800M734VLSVB6HL35</t>
  </si>
  <si>
    <t>DAYS</t>
  </si>
  <si>
    <t>T+1</t>
  </si>
  <si>
    <t>99E953MJ2</t>
  </si>
  <si>
    <t>USD</t>
  </si>
  <si>
    <t>GBP</t>
  </si>
  <si>
    <t>US</t>
  </si>
  <si>
    <t>ECTRVYYCEF89VWYS6K36</t>
  </si>
  <si>
    <t>NFID</t>
  </si>
  <si>
    <t>custodian</t>
  </si>
  <si>
    <t>re-ratable</t>
  </si>
  <si>
    <t>new</t>
  </si>
  <si>
    <t>voice-broker</t>
  </si>
  <si>
    <t>XXXX</t>
  </si>
  <si>
    <t>FR</t>
  </si>
  <si>
    <t>branch</t>
  </si>
  <si>
    <t>venue</t>
  </si>
  <si>
    <t>ATS</t>
  </si>
  <si>
    <t>floating</t>
  </si>
  <si>
    <t>CCP post-trade</t>
  </si>
  <si>
    <t>start</t>
  </si>
  <si>
    <t>CSD direct participant</t>
  </si>
  <si>
    <t>ICSD</t>
  </si>
  <si>
    <t>549300BMVW85YF9FGN67</t>
  </si>
  <si>
    <t>ISIN</t>
  </si>
  <si>
    <t>issuer LEI</t>
  </si>
  <si>
    <t>US88160RAD35</t>
  </si>
  <si>
    <t>US88160RAB78</t>
  </si>
  <si>
    <t>US88160RAC51</t>
  </si>
  <si>
    <t>DCFNFR</t>
  </si>
  <si>
    <t>DBFUFR</t>
  </si>
  <si>
    <t>NIVG</t>
  </si>
  <si>
    <t>54930043XZGB27CTOV49</t>
  </si>
  <si>
    <t>Tullet Prebon Securities</t>
  </si>
  <si>
    <t>2018-04-20T11:00:00Z</t>
  </si>
  <si>
    <t>2018-04-19</t>
  </si>
  <si>
    <t>2018-04-20</t>
  </si>
  <si>
    <t>2018-04-23</t>
  </si>
  <si>
    <t>evergreen</t>
  </si>
  <si>
    <t>NOAP</t>
  </si>
  <si>
    <t>new+termination</t>
  </si>
  <si>
    <t>extendible</t>
  </si>
  <si>
    <t>DBV</t>
  </si>
  <si>
    <t>DBV repurchase transaction</t>
  </si>
  <si>
    <t>delegated to system</t>
  </si>
  <si>
    <t>A005</t>
  </si>
  <si>
    <t>DYFTFR</t>
  </si>
  <si>
    <t>549300WCGB70D06XZS54</t>
  </si>
  <si>
    <t>BNPP Securities Services</t>
  </si>
  <si>
    <t>BTEE</t>
  </si>
  <si>
    <t>TAKE</t>
  </si>
  <si>
    <t>immediate</t>
  </si>
  <si>
    <t>no</t>
  </si>
  <si>
    <t>triparty agent</t>
  </si>
  <si>
    <t>specific</t>
  </si>
  <si>
    <t>basket ISIN only</t>
  </si>
  <si>
    <t>RFQ</t>
  </si>
  <si>
    <t>event(s)</t>
  </si>
  <si>
    <t>new+substitution</t>
  </si>
  <si>
    <t>new+early termination</t>
  </si>
  <si>
    <t>small NFC</t>
  </si>
  <si>
    <t>EM774SWRESA3UXBPIF77</t>
  </si>
  <si>
    <t>new+advance+termination</t>
  </si>
  <si>
    <t>MIC</t>
  </si>
  <si>
    <t>TREU</t>
  </si>
  <si>
    <t>agent</t>
  </si>
  <si>
    <t>delegated to triparty agent</t>
  </si>
  <si>
    <t>Dealer Bank Europe Ltd</t>
  </si>
  <si>
    <t>549300RM34L56MA11M54</t>
  </si>
  <si>
    <t>AL61GG34LM12CV28I911</t>
  </si>
  <si>
    <t>capacity</t>
  </si>
  <si>
    <t>principal</t>
  </si>
  <si>
    <t>client 1</t>
  </si>
  <si>
    <t>client 2</t>
  </si>
  <si>
    <t>client 3</t>
  </si>
  <si>
    <t>E02MP6I5ZYZBEU3UXPYFY54DM23L45DME01235</t>
  </si>
  <si>
    <t>E02MP6I5ZYZBEU3UXPYFY54DM23L45DME01236</t>
  </si>
  <si>
    <t>549300KM1L458YNTN211</t>
  </si>
  <si>
    <t>549300091MND56LQ2L89</t>
  </si>
  <si>
    <t>549300077NBE657MLP47</t>
  </si>
  <si>
    <t>UCITS</t>
  </si>
  <si>
    <t>MMFT</t>
  </si>
  <si>
    <t>European Fixed Income Fund</t>
  </si>
  <si>
    <t>European Government Bond Fund</t>
  </si>
  <si>
    <t>Global Government Fixed Income Fund</t>
  </si>
  <si>
    <t>any special parties</t>
  </si>
  <si>
    <t>GV247845.EK5678_000273FHK_KEL45PM34I67UP_0003HN2EEYO</t>
  </si>
  <si>
    <t>post-trade infrastructure</t>
  </si>
  <si>
    <t>in this example, the Reporting Counterparty is not a branch</t>
  </si>
  <si>
    <t>in this example, the Other Counterparty is not a branch</t>
  </si>
  <si>
    <t>subject to early termination</t>
  </si>
  <si>
    <t>2138002GI1GKI3V4UG48</t>
  </si>
  <si>
    <t>D</t>
  </si>
  <si>
    <t xml:space="preserve">N </t>
  </si>
  <si>
    <t>10,161,551.48 subject to extension</t>
  </si>
  <si>
    <t>ETSB</t>
  </si>
  <si>
    <t>subject to extension</t>
  </si>
  <si>
    <t>Euroclear Bank</t>
  </si>
  <si>
    <t>Euroclear UKI (CREST)</t>
  </si>
  <si>
    <t>assume no haircut for undocumented buy/sell-backs &amp; perhaps also documented buy/sell-backs</t>
  </si>
  <si>
    <t>if Master Agreement Type = GMRA, this field is  TTCA</t>
  </si>
  <si>
    <t>market name</t>
  </si>
  <si>
    <t>549300298FD7AS4PPU70</t>
  </si>
  <si>
    <t>DE</t>
  </si>
  <si>
    <t>NTAV</t>
  </si>
  <si>
    <t>new but collateral unknown on T</t>
  </si>
  <si>
    <t>new (no prior repo)</t>
  </si>
  <si>
    <t>new (from prior repo)</t>
  </si>
  <si>
    <t>clearing member</t>
  </si>
  <si>
    <t>new+extension (one-off &amp; into new extendible)</t>
  </si>
  <si>
    <t>Eurex Repo EGCP</t>
  </si>
  <si>
    <t>529900LN3S50JPU47S06</t>
  </si>
  <si>
    <t>XERE</t>
  </si>
  <si>
    <t>Clearstream Banking AG</t>
  </si>
  <si>
    <t>Eurex Clearing AG</t>
  </si>
  <si>
    <t>DE000A0AE077</t>
  </si>
  <si>
    <t>GC Pooling ECB Basket</t>
  </si>
  <si>
    <t>see FN</t>
  </si>
  <si>
    <t>Deutsche Bank AG</t>
  </si>
  <si>
    <t>7LTWFZYICNSX8D621K86</t>
  </si>
  <si>
    <t xml:space="preserve">Deutsche Bundesbank </t>
  </si>
  <si>
    <t>529900SEOICVR2VM6Y05</t>
  </si>
  <si>
    <t>Clearstream Banking Frankfurt</t>
  </si>
  <si>
    <t>SFTR field</t>
  </si>
  <si>
    <t>Report Status</t>
  </si>
  <si>
    <t>Transaction Reference Number</t>
  </si>
  <si>
    <t>Executing Entity Identification Code</t>
  </si>
  <si>
    <t>Investment Firm Covered by Directive 2004/39/EC or 2014/65/EU]</t>
  </si>
  <si>
    <t>Submitting Entity Identification Code</t>
  </si>
  <si>
    <t>Transmission of Order Indicator</t>
  </si>
  <si>
    <t>Trading Date Time</t>
  </si>
  <si>
    <t>Trading Capacity</t>
  </si>
  <si>
    <t>DEAL</t>
  </si>
  <si>
    <t>Quantity</t>
  </si>
  <si>
    <t>Quantity Currency</t>
  </si>
  <si>
    <t>Price</t>
  </si>
  <si>
    <t>Net Amount</t>
  </si>
  <si>
    <t>Venue</t>
  </si>
  <si>
    <t>Instrument Identification Code</t>
  </si>
  <si>
    <t>Investment Decision within Firm</t>
  </si>
  <si>
    <t>[national ID]</t>
  </si>
  <si>
    <t>Country of the Branch Responsible for the Person Making the Investment Decision</t>
  </si>
  <si>
    <t>Execution within Firm</t>
  </si>
  <si>
    <t>Country of the Branch Responsible for the Person Making the Execution</t>
  </si>
  <si>
    <t>Securities Financing Transaction Indicator</t>
  </si>
  <si>
    <t>in this example, it is assumed that seller generates UTI by agreement</t>
  </si>
  <si>
    <t>except in case of repos with small EU NFCs or  UCITS or AIFM, this field is Reporting Counterparty</t>
  </si>
  <si>
    <t>in this example, it has been assumed Reporting Counterparty reports directly</t>
  </si>
  <si>
    <t>B</t>
  </si>
  <si>
    <t>Clearstream Bank Frankfurt</t>
  </si>
  <si>
    <t>settlement agent/venue</t>
  </si>
  <si>
    <t>XYZ Bank Plc Paris branch</t>
  </si>
  <si>
    <t>XOFF</t>
  </si>
  <si>
    <t>this is the MIC of the Trading Venue</t>
  </si>
  <si>
    <t>D is NACE code for manufacturers</t>
  </si>
  <si>
    <r>
      <t xml:space="preserve">Dealer Bank v </t>
    </r>
    <r>
      <rPr>
        <b/>
        <sz val="12"/>
        <color rgb="FFFF0000"/>
        <rFont val="Arial"/>
        <family val="2"/>
      </rPr>
      <t>client 2</t>
    </r>
  </si>
  <si>
    <r>
      <t xml:space="preserve">Dealer Bank v </t>
    </r>
    <r>
      <rPr>
        <b/>
        <sz val="12"/>
        <color rgb="FFFF0000"/>
        <rFont val="Arial"/>
        <family val="2"/>
      </rPr>
      <t>client 3</t>
    </r>
  </si>
  <si>
    <t>for open repos, this is usually standard settlement period (assumed T+1 here)</t>
  </si>
  <si>
    <t>triparty repos are always GC</t>
  </si>
  <si>
    <r>
      <t xml:space="preserve">Dealer Bank v- </t>
    </r>
    <r>
      <rPr>
        <b/>
        <sz val="12"/>
        <color rgb="FFFF0000"/>
        <rFont val="Arial"/>
        <family val="2"/>
      </rPr>
      <t>client 3</t>
    </r>
  </si>
  <si>
    <r>
      <t xml:space="preserve">Dealer Bank v </t>
    </r>
    <r>
      <rPr>
        <b/>
        <sz val="12"/>
        <color rgb="FFFF0000"/>
        <rFont val="Arial"/>
        <family val="2"/>
      </rPr>
      <t>client 1</t>
    </r>
  </si>
  <si>
    <t>1</t>
  </si>
  <si>
    <t xml:space="preserve">1 </t>
  </si>
  <si>
    <t>central bank</t>
  </si>
  <si>
    <t>new MiFIR reporting</t>
  </si>
  <si>
    <t>OPTION 1:                                                                                            IF EXTENDED, RE-RATED &amp; ACCRUED INTEREST PAID</t>
  </si>
  <si>
    <t>OPTION 2:                                                                                                       IF EXTENDED INTO NEW IDENTICAL EXTENDIBLE, RE-RATED               &amp; ACCRUED INTEREST PAID</t>
  </si>
  <si>
    <t>Security or Commodity Price</t>
  </si>
  <si>
    <t>this field would be REIT or OTHR if 1.5 = K or L</t>
  </si>
  <si>
    <r>
      <rPr>
        <b/>
        <sz val="12"/>
        <color rgb="FFFF0000"/>
        <rFont val="Arial"/>
        <family val="2"/>
      </rPr>
      <t>reverse repo</t>
    </r>
    <r>
      <rPr>
        <b/>
        <sz val="12"/>
        <color theme="1"/>
        <rFont val="Arial"/>
        <family val="2"/>
      </rPr>
      <t xml:space="preserve"> ---- minimum transaction parameters currently required by counterparties</t>
    </r>
  </si>
  <si>
    <t xml:space="preserve">extra data required for SFTR reporting </t>
  </si>
  <si>
    <t>CCPS</t>
  </si>
  <si>
    <t>R1IO4YJ0O79SMWVCHB58</t>
  </si>
  <si>
    <t>LCH SA</t>
  </si>
  <si>
    <t>GB00BC7H8L40</t>
  </si>
  <si>
    <t>F226TOH6YD6XJB17KS62</t>
  </si>
  <si>
    <t>E02MP6I5ZYZBEU3UXPYFY54FMQI910NRM675GM</t>
  </si>
  <si>
    <t>ISIN of LCH £GC collateral basket</t>
  </si>
  <si>
    <t>event 2: report of cleared repo 1 by CCP</t>
  </si>
  <si>
    <t>event 4: report of cleared repo 2 by CCP</t>
  </si>
  <si>
    <t>event 1: report of prior repo 1 by Reporting Counterparty</t>
  </si>
  <si>
    <t>CCP generates UTI for clearing members.</t>
  </si>
  <si>
    <t xml:space="preserve">event 8: report of cleared repo 2 by CCP </t>
  </si>
  <si>
    <t>event 8: report of cleared repo 2 by CCP</t>
  </si>
  <si>
    <t>automatic GC financing (EGCP)</t>
  </si>
  <si>
    <t>triparty</t>
  </si>
  <si>
    <t>CCP+triparty agent net collateralisation</t>
  </si>
  <si>
    <t>CCP+DBV net collateralisation</t>
  </si>
  <si>
    <t>CCP never has to report an RTN</t>
  </si>
  <si>
    <t>event 2: termination of prior repo 1 by Reporting Counterparty</t>
  </si>
  <si>
    <t>event 3: report of cleared repo 1 by Reporting Counterparty</t>
  </si>
  <si>
    <t xml:space="preserve">event 4: report of cleared repo 1 by CCP </t>
  </si>
  <si>
    <t>event 5: report of prior repo 2 by Reporting Counterparty</t>
  </si>
  <si>
    <t>event 6: termination of prior repo 2 by Reporting Counterparty</t>
  </si>
  <si>
    <t>event 7: report of cleared repo 2 by Reporting Counterparty</t>
  </si>
  <si>
    <t>event 4: report of cleared repo 1 by CCP</t>
  </si>
  <si>
    <t>Eurex EGCP repurchase transaction</t>
  </si>
  <si>
    <t xml:space="preserve">event 1: report of cleared repo 1 by Reporting Counterparty </t>
  </si>
  <si>
    <t>event 3: report of cleared repo 2 by Reporting Counterparty</t>
  </si>
  <si>
    <t>GNH19MIE039AMEOP0009MYT238N7N7M8102918NAH38W5J3NFLL</t>
  </si>
  <si>
    <t>automatic GC financing (LCH euroGC+)</t>
  </si>
  <si>
    <t>XS0708254817</t>
  </si>
  <si>
    <t>UTI is generated by the CCP</t>
  </si>
  <si>
    <t>as a prior repo is the transaction before clearing, a CCP is not yet involved &amp; so cannot be reported: this field is also conditional on 2.5 = cleared</t>
  </si>
  <si>
    <t>in this example, it has been assumed the Reporting Counterparty is a member of &amp; settles directly at the ICSD, so is a direct participant</t>
  </si>
  <si>
    <t>LEI of custodian bank with which XYZ has direct settlement link</t>
  </si>
  <si>
    <t xml:space="preserve">own report by Reporting Counterparty </t>
  </si>
  <si>
    <t>report by Reporting Counterparty on behalf of small EU NFC</t>
  </si>
  <si>
    <t>Hochreutiner Cuckoo Clocks AG</t>
  </si>
  <si>
    <t>WEEK</t>
  </si>
  <si>
    <t>ISIN of Eurex EGCP ECB collateral basket</t>
  </si>
  <si>
    <t>as 2.96 = NTAV in NEWT report, this field is blank in COLU report</t>
  </si>
  <si>
    <r>
      <rPr>
        <b/>
        <sz val="14"/>
        <color rgb="FFFF0000"/>
        <rFont val="Arial"/>
        <family val="2"/>
      </rPr>
      <t>Context</t>
    </r>
    <r>
      <rPr>
        <sz val="14"/>
        <color rgb="FFFF0000"/>
        <rFont val="Arial"/>
        <family val="2"/>
      </rPr>
      <t>: HSBC executes a repo (event 1) &amp; then a reverse repo (event 3) anonymously on Brokertec. These are automatically cleared by LCH SA (events 2 &amp; 4, respectively). Because this repo is traded on a trading venue &amp; cleared same-day, HSBC does not have to report a prior repo, only the cleared repo with LCH SA but there is still a requirement for an RTN to be reported by the Counterparties (but never by the CCP). LCH SA reports its side of the repo &amp; reverse repo. Clearing by LCH SA does not lead to the merging of the two transactions into one net position. Subsequent COLU reports will be transaction-specific.</t>
    </r>
  </si>
  <si>
    <r>
      <rPr>
        <b/>
        <sz val="14"/>
        <color rgb="FFFF0000"/>
        <rFont val="Arial"/>
        <family val="2"/>
      </rPr>
      <t>Context</t>
    </r>
    <r>
      <rPr>
        <sz val="14"/>
        <color rgb="FFFF0000"/>
        <rFont val="Arial"/>
        <family val="2"/>
      </rPr>
      <t>: HSBC &amp; Credit Suisse execute a repo (event 1) &amp; then a reverse repo (event 5) in the OTC market. These transactions are registered with &amp; cleared by LCH SA. Because these transactions are not traded on a trading venue, HSBC &amp; CS have to report prior repos with RTNs agreed between them. Once the repos are registered by the CCP, HSBC&amp; CS  report the termination of the prior repos (events 2 &amp; 6, respectively) &amp; the creation of new cleared transactions with LCH SA (events 3 &amp; 7, respectively) with UTIs created by the CCP. LCH SA reports its side of the cleared repo &amp; reverse repo (events 4 &amp; 8, respectively). Clearing by LCH SA does not lead to the merging of the two transactions into one net position. Subsequent COLU reports will be transaction-specific.</t>
    </r>
  </si>
  <si>
    <t>£GC (TermDBV) repurchase transaction</t>
  </si>
  <si>
    <t>LCH £GC (TermDBV) collateral basket</t>
  </si>
  <si>
    <t>GB00BD0PCK97</t>
  </si>
  <si>
    <t>DBFTFR</t>
  </si>
  <si>
    <t>2022-07-22</t>
  </si>
  <si>
    <t>GB00BYZW3G56</t>
  </si>
  <si>
    <t>2026-07-22</t>
  </si>
  <si>
    <t>LCH €GCPlus ECB Eligible Restricted collateral basket</t>
  </si>
  <si>
    <r>
      <t xml:space="preserve">LCH </t>
    </r>
    <r>
      <rPr>
        <sz val="12"/>
        <color theme="1"/>
        <rFont val="Calibri"/>
        <family val="2"/>
      </rPr>
      <t>€</t>
    </r>
    <r>
      <rPr>
        <sz val="12"/>
        <color theme="1"/>
        <rFont val="Arial"/>
        <family val="2"/>
      </rPr>
      <t>GCPlus repurchase transaction</t>
    </r>
  </si>
  <si>
    <t>depends on allocation by triparty agent</t>
  </si>
  <si>
    <t>in this example, Reporting Counterparty is not branch</t>
  </si>
  <si>
    <t>in this example, Other Counterparty is not branch</t>
  </si>
  <si>
    <t>except in case of repos with small EU NFCs or  UCITS or AIFM, this field is same as 1.3 Reporting Counterparty</t>
  </si>
  <si>
    <t>in this example, it has been assumed Reporting Counterparty is member of &amp; settles directly at ICSD, so is Direct Participant</t>
  </si>
  <si>
    <t>in this example, it is assumed that seller generates UTI by agreement with buyer</t>
  </si>
  <si>
    <t>recommend dirty price</t>
  </si>
  <si>
    <t>recommend SPEC if repo not executed on GC financing facility</t>
  </si>
  <si>
    <t>for fixed-term repos, recommend reporting Maturity Date</t>
  </si>
  <si>
    <t>prior repo is uncleared so this field does not apply</t>
  </si>
  <si>
    <t>in this example, it has been assumed that Reporting Counterparty is clearing member of CCP</t>
  </si>
  <si>
    <t>Collateral Market Value of bond being substituted which gives nominal amount to nearest 1000</t>
  </si>
  <si>
    <t>repo can next be terminated on following business day</t>
  </si>
  <si>
    <t>event will be reported business day after extension = 22 May</t>
  </si>
  <si>
    <t>upon extension, this extendible becomes a fixed-term repo, so this field no longer applies</t>
  </si>
  <si>
    <t>upon extension, this extendible becomes a new extendible, so this field is unchanged.</t>
  </si>
  <si>
    <t>event 9: report of prior repo 3 by Reporting Counterparty</t>
  </si>
  <si>
    <t>event 10: termination of prior repo 3 by Reporting Counterparty</t>
  </si>
  <si>
    <t>event 11: report of cleared repo 3 by Reporting Counterparty</t>
  </si>
  <si>
    <t>event 12: report of cleared repo 3 by CCP</t>
  </si>
  <si>
    <t>GV247845.EK5678_000273FHK_KEL45PM34I67UP_0006YT3NBBV</t>
  </si>
  <si>
    <t>initial COLU report by HSBC                                                                                           assuming no other EGCP repos outstanding &amp; allocation of 2 securities</t>
  </si>
  <si>
    <t>Brokertec Europe Ltd</t>
  </si>
  <si>
    <t>Reporting Counterparty</t>
  </si>
  <si>
    <t>Initial margin posted</t>
  </si>
  <si>
    <t>Currency of the initial margin posted</t>
  </si>
  <si>
    <t>Variation margin posted</t>
  </si>
  <si>
    <t>Currency of the variation margins posted</t>
  </si>
  <si>
    <t>Initial margin received</t>
  </si>
  <si>
    <t>Currency of the initial margin received</t>
  </si>
  <si>
    <t>Variation margin received</t>
  </si>
  <si>
    <t>Currency of the variation margins received</t>
  </si>
  <si>
    <t>Excess collateral posted</t>
  </si>
  <si>
    <t>Currency of the excess collateral posted</t>
  </si>
  <si>
    <t>Excess collateral received</t>
  </si>
  <si>
    <t>Currency of the excess collateral received</t>
  </si>
  <si>
    <t>GV247845.EK5678_000273FHK_KEL45PM34I67UP_0003HSE_HSB</t>
  </si>
  <si>
    <t>This is settlement date for margin.</t>
  </si>
  <si>
    <t>It is assumed that the choice made in this example is to report on T+1 rather than S+1.</t>
  </si>
  <si>
    <t>It is assumed that the Reporting Counterparty, HSBC, is also the Reporting Submitting Entity &amp; Entity Responsible for Report</t>
  </si>
  <si>
    <t>Additional sector classification</t>
  </si>
  <si>
    <t>Branch of the reporting counterparty</t>
  </si>
  <si>
    <t>Branch of the other counterparty</t>
  </si>
  <si>
    <t>parties to repos to be cleared post trade often make the transaction contingent upon registration by the CCP, in which case, no contract will exist unless &amp; until it is cleared, and there is never any contract between the parties and  any master agreement between the parties never applies and, when reporting the prior repo, this field should be left blank: it should only be filled in if parties agree to continue with the contract should it be rejected for clearing by the CCP</t>
  </si>
  <si>
    <t>re-use</t>
  </si>
  <si>
    <t>collateral posted</t>
  </si>
  <si>
    <t>collateral received &amp; re-usable</t>
  </si>
  <si>
    <t>SFTR 2/FSB1</t>
  </si>
  <si>
    <t>SFTR 1</t>
  </si>
  <si>
    <t>The following methods of estimating re-use have been proposed but superceded by the method above (see the SFTR-TF discussion paper for the history)</t>
  </si>
  <si>
    <t>memo</t>
  </si>
  <si>
    <t>method to be used</t>
  </si>
  <si>
    <t>FSB2/RTS</t>
  </si>
  <si>
    <t>grand total of securities used</t>
  </si>
  <si>
    <t>excluded from re-use under SFTR1 &amp; FSB2/RTS</t>
  </si>
  <si>
    <r>
      <t xml:space="preserve">sold outright </t>
    </r>
    <r>
      <rPr>
        <sz val="11"/>
        <color theme="1"/>
        <rFont val="Arial"/>
        <family val="2"/>
      </rPr>
      <t>(excluding liquidations)</t>
    </r>
  </si>
  <si>
    <t>Z</t>
  </si>
  <si>
    <t>included in received collateral under FSB/RTS</t>
  </si>
  <si>
    <t>non-cash collateral for securities borrowing from exempt entities (eg ESCB members)</t>
  </si>
  <si>
    <t>of which:</t>
  </si>
  <si>
    <t>total</t>
  </si>
  <si>
    <t>excluded from re-use under FSB2/RTS</t>
  </si>
  <si>
    <t>OTC derivatives collateral</t>
  </si>
  <si>
    <t>non-cash collateral for securities borrowing</t>
  </si>
  <si>
    <t>pledged repo initial margin</t>
  </si>
  <si>
    <t>security interest (eg pledge)</t>
  </si>
  <si>
    <t>Y</t>
  </si>
  <si>
    <t>sub-total</t>
  </si>
  <si>
    <t>NB Corporate bond not reported as re-use is zero.</t>
  </si>
  <si>
    <t>Reused collateral currency</t>
  </si>
  <si>
    <t xml:space="preserve">Estimated reuse of collateral </t>
  </si>
  <si>
    <t>OTC derivatives non-cash collateral (IM)</t>
  </si>
  <si>
    <t>Value of reused collateral</t>
  </si>
  <si>
    <t>included in re-use under FSB2/RTS</t>
  </si>
  <si>
    <t>securities loaned</t>
  </si>
  <si>
    <t>non-cash variation margin on bilateral repo net exposures</t>
  </si>
  <si>
    <t>non-cash initial margin to CCP</t>
  </si>
  <si>
    <t>repo &amp; sell/buy-backs</t>
  </si>
  <si>
    <t>title transfer</t>
  </si>
  <si>
    <t>X</t>
  </si>
  <si>
    <t>used</t>
  </si>
  <si>
    <t>grand total of securities received</t>
  </si>
  <si>
    <t>purchased outright &amp; still held</t>
  </si>
  <si>
    <t>own assets</t>
  </si>
  <si>
    <t>not included in received collateral under FSB2/RTS</t>
  </si>
  <si>
    <t>excluded as not re-usable</t>
  </si>
  <si>
    <t>securities in PB accounts not enabled for rehypothecation</t>
  </si>
  <si>
    <t>securities in PB accounts enabled for rehypothecation</t>
  </si>
  <si>
    <t xml:space="preserve">non-cash collateral from securities lending </t>
  </si>
  <si>
    <t>This is S.</t>
  </si>
  <si>
    <t>This is S+1.</t>
  </si>
  <si>
    <t>securities borrowed from exempt entities (eg ESCB members)</t>
  </si>
  <si>
    <t>included in received collateral under FSB1 &amp; FSB2/RTS</t>
  </si>
  <si>
    <t>securities borrowed</t>
  </si>
  <si>
    <t>non-cash variation margin against bilateral repo net exposures</t>
  </si>
  <si>
    <t>reverse repo &amp; buy/sell-backs</t>
  </si>
  <si>
    <t>A</t>
  </si>
  <si>
    <t>received</t>
  </si>
  <si>
    <t>LU0368266499</t>
  </si>
  <si>
    <t>BE6286271893</t>
  </si>
  <si>
    <t>equity</t>
  </si>
  <si>
    <t>corporate</t>
  </si>
  <si>
    <t>BBB govi</t>
  </si>
  <si>
    <t>AA govi</t>
  </si>
  <si>
    <t>AAA govi</t>
  </si>
  <si>
    <t>Reuse reports</t>
  </si>
  <si>
    <t>First reuse report to TR by this Reporting Counterparty (LEI = MP6I5ZYZBEU3UXPYFY54)</t>
  </si>
  <si>
    <t>RTS tables 1-2 fields</t>
  </si>
  <si>
    <t xml:space="preserve">Validation Rules say "The first report received for given reporting counterparty shall only contain value "NEWT" in this field. …  Only one report with the action type "NEWT" for a given reporting counterparty shall be accepted." </t>
  </si>
  <si>
    <t>This field is being used rather than 1.8 because the security is in an omnibus account &amp; it is not possible to distinguish own assets &amp; collateral, so re-use has been estimated using the formula provided.</t>
  </si>
  <si>
    <t>US0378331005</t>
  </si>
  <si>
    <t>XS0340495216</t>
  </si>
  <si>
    <t>Subsequent reuse report to TR by this Reporting Counterparty (LEI = MP6I5ZYZBEU3UXPYFY54) --- not shown in estimation table</t>
  </si>
  <si>
    <t>It is assumed that a change in the value of re-use due to a change in collateral market value must be reported.</t>
  </si>
  <si>
    <t>2018-04-23T11:05:10Z</t>
  </si>
  <si>
    <t>REUU</t>
  </si>
  <si>
    <t>IT0005001547</t>
  </si>
  <si>
    <t>CH0226976816</t>
  </si>
  <si>
    <t>Subsequent margin report to TR by HSBC</t>
  </si>
  <si>
    <t>MARU</t>
  </si>
  <si>
    <t>It is assumed from the Validation Rules that, when re-use stops, the change in the balance to zero must be reported.</t>
  </si>
  <si>
    <t>clearing member's counterparty</t>
  </si>
  <si>
    <t>event on day 3 wil be reported on day 4 = 24 April</t>
  </si>
  <si>
    <t>upon termination, an evergreen becomes a fixed-term repo, so the alternative codes ERGN &amp; ETSB are no longer applicable (NOAP)</t>
  </si>
  <si>
    <t>Action Type = ETRM because termination takes effect today</t>
  </si>
  <si>
    <t>Estimation of re-use using FSB/RTS estimated re-use formula</t>
  </si>
  <si>
    <t>First margin report to TR by ABC</t>
  </si>
  <si>
    <t>213800M734VLSVB6HL36</t>
  </si>
  <si>
    <t>213800M734VLSVB6HL37</t>
  </si>
  <si>
    <t>It is assumed that the Reporting Counterparty, ABC, is also the Reporting Submitting Entity &amp; Entity Responsible for Report</t>
  </si>
  <si>
    <t xml:space="preserve">new </t>
  </si>
  <si>
    <t>2.8</t>
  </si>
  <si>
    <t>in this example, Reporting Counterparty is not a branch</t>
  </si>
  <si>
    <t>in this example, Other Counterparty is not a branch</t>
  </si>
  <si>
    <t>it is assumed that repos are not financial instruments under MiFID &amp; so cannot be admitted to trading or trade on trading venue, so this field is XXXX</t>
  </si>
  <si>
    <t>BG661XYBNEU6ASPGLA12</t>
  </si>
  <si>
    <t>549300RM34X92OB23P19</t>
  </si>
  <si>
    <t>UCITS is Reporting Counterparty as it is the principal to the transaction</t>
  </si>
  <si>
    <t>LEI of custodian bank with which seller has direct settlement link</t>
  </si>
  <si>
    <t>in this example, it has been assumed Reporting Counterparty reports directly &amp; does not delegate to a third-party service-provider</t>
  </si>
  <si>
    <t>XYZ uses its French branch</t>
  </si>
  <si>
    <t>in this example, it has been assumed Reporting Counterparty reports directly &amp; does not delegate to third-party service-provider</t>
  </si>
  <si>
    <t>in this example, it is assumed that UTI is generated by Trading Venue</t>
  </si>
  <si>
    <t>Tradeweb Europe</t>
  </si>
  <si>
    <r>
      <rPr>
        <b/>
        <sz val="12"/>
        <color rgb="FFFF0000"/>
        <rFont val="Arial"/>
        <family val="2"/>
      </rPr>
      <t>Context:</t>
    </r>
    <r>
      <rPr>
        <sz val="12"/>
        <color rgb="FFFF0000"/>
        <rFont val="Arial"/>
        <family val="2"/>
      </rPr>
      <t xml:space="preserve"> GAM Ltd is a "fund management company". It is assumed in this example to have delegated management of funds to GFM Ltd, which is an "investment/asset manager" (but one entity can perform both roles). As the fund management company, GAM is the Entity Responsible for Reporting on behalf of its funds (field 1.10). On the other hand, as management has been delegated to the investment/asset manager, GFM is the entity which actually submits reports (field 1.2), although it could delegate this operation to a third-party service-provider. GFM is also the agent for the funds (field 1.18). The funds themselves are the Reporting Counterparties (fields 1.3 and 1.11) and the Beneficiaries (field 1.13).</t>
    </r>
  </si>
  <si>
    <t>Global Fund Management Ltd (investment/asset manager)</t>
  </si>
  <si>
    <t>GAM Ltd (fund manager)</t>
  </si>
  <si>
    <t>fund management company</t>
  </si>
  <si>
    <t>fund management company is responsible for reports of UCITS &amp; AIFM for reports of AIF: in this example, the management company is GAM Ltd</t>
  </si>
  <si>
    <t>GFM Ltd is agent for the funds as it signs the GMRA &amp; deals on their behalf</t>
  </si>
  <si>
    <t>LEI of custodian bank with which fund has direct settlement link (although settlement instructions will come from investment/asset manager)</t>
  </si>
  <si>
    <t>T+1 LOAN REPORTS BY GFM</t>
  </si>
  <si>
    <t>adjmt. date</t>
  </si>
  <si>
    <t>purchase price + haircut</t>
  </si>
  <si>
    <t>fund manager</t>
  </si>
  <si>
    <t>this example assumes delay in COLU report until S+1 (which in this example is 23 April as S is on 20 April) but would be as early at T+1 if collateral is known</t>
  </si>
  <si>
    <t>HSBC Bank Plc (LEI MP6I5ZYZBEU3UXPYFY54)</t>
  </si>
  <si>
    <t>LCH Ltd (213800M734VLSVB6HL35)</t>
  </si>
  <si>
    <t>Portfolio Code</t>
  </si>
  <si>
    <t>GBN1777_HSE_HSB_ASH_M561HN?I00CV_O//7819HNNN_8915_ION</t>
  </si>
  <si>
    <t>2020-04-15</t>
  </si>
  <si>
    <t>2020-04-14</t>
  </si>
  <si>
    <t>2020-04-16</t>
  </si>
  <si>
    <t>2020-04-17</t>
  </si>
  <si>
    <t>All margin reports after the first for the same Portfolio Code have Action Type = MARU.</t>
  </si>
  <si>
    <t>2020-04-15T12:30:15Z</t>
  </si>
  <si>
    <t>2020-04-16T12:30:10Z</t>
  </si>
  <si>
    <t>2020-04-17T12:31:23Z</t>
  </si>
  <si>
    <t>2020-04-20T12:30:33Z</t>
  </si>
  <si>
    <t>Clearing members only ever pay IM to CCPs, so this field &amp; next will always be blank in a clearing member's reports</t>
  </si>
  <si>
    <t>CCPs are highly unlikely to leave excess collateral with clearing members, so this field &amp; next will probably always be blank.</t>
  </si>
  <si>
    <t xml:space="preserve">total VM paid in GBP to CCP during the day </t>
  </si>
  <si>
    <t xml:space="preserve">total VM paid in USD to CCP during the day </t>
  </si>
  <si>
    <t xml:space="preserve">total VM received in GBP from CCP during the day </t>
  </si>
  <si>
    <t xml:space="preserve">total VM received in USD from CCP during the day </t>
  </si>
  <si>
    <t>First margin report to TR by HSBC for specified Portfolio Code for reporting start date of 14-Apr</t>
  </si>
  <si>
    <t>HSBC pays further VM on GBP &amp; USD repos</t>
  </si>
  <si>
    <t>HSBC receives VM on GBP repos but continues to pay VM on USD repos</t>
  </si>
  <si>
    <t>HSBC receives VM on both GBP &amp; USD repos</t>
  </si>
  <si>
    <t>The Validation Rules define a portfolio for the purposes of a Portfolio Code in terms of those cleared repos for which a common margin is calculated. No distinction is made between IM &amp; VM. It is recommended that a Portfolio Code should be defined in terms of IM &amp; not VM. This is because one IM is calculated for each account held by a clearing member with a CCP but clearing members trading repos in different currencies will pay or receive separate VMs for each currency. See Recommendation T.</t>
  </si>
  <si>
    <t>currency in which IM is called</t>
  </si>
  <si>
    <t>total outstanding IM paid to CCP in terms of above currency by end of the day</t>
  </si>
  <si>
    <t xml:space="preserve">This amount includes only VM paid during the reporting day. VM called at the end of the reporting day and paid next day will be reported for the next business day. </t>
  </si>
  <si>
    <t>HSBC has IM outstanding with LCH Ltd which it has given in GBP &amp; EUR assets &amp; also pays VM on GBP &amp; USD repos</t>
  </si>
  <si>
    <t>Validation Rules say "The first report received for given reporting counterparty shall only contain value "NEWT" in this field. …  Only one report with the action type "NEWT" for a given reporting counterparty shall be accepted."  For most clearing members, this is likely to be their reporting start date.</t>
  </si>
  <si>
    <t>The Portfolio Codes of the CCP &amp; clearing members may differ as they may generate their own codes &amp; these are not matchable by the TR.</t>
  </si>
  <si>
    <t>This is settlement date for margin. See the footnote for 3.10.</t>
  </si>
  <si>
    <t>HBN165AWM092UIT12L45</t>
  </si>
  <si>
    <t>ABC Bank Ltd (HBN165AWM092UIT12L45)</t>
  </si>
  <si>
    <t>LCH SA (R1IO4YJ0O79SMWVCHB58)</t>
  </si>
  <si>
    <t>HSBC Bank Plc (MP6I5ZYZBEU3UXPYFY54)</t>
  </si>
  <si>
    <t>clearing date</t>
  </si>
  <si>
    <t>total outstanding IM paid to clearing member in terms of above currency by end of the day</t>
  </si>
  <si>
    <r>
      <rPr>
        <b/>
        <sz val="12"/>
        <color rgb="FFFF0000"/>
        <rFont val="Arial"/>
        <family val="2"/>
      </rPr>
      <t>Context:</t>
    </r>
    <r>
      <rPr>
        <sz val="12"/>
        <color rgb="FFFF0000"/>
        <rFont val="Arial"/>
        <family val="2"/>
      </rPr>
      <t xml:space="preserve"> ABC Bank executes a EUR repo in the OTC market with another bank. They then submit the repo to LCH SA for clearing. ABC clears the repo through HSBC, which is a clearing member of LCH SA. </t>
    </r>
  </si>
  <si>
    <r>
      <rPr>
        <b/>
        <sz val="12"/>
        <color rgb="FFFF0000"/>
        <rFont val="Arial"/>
        <family val="2"/>
      </rPr>
      <t>Context:</t>
    </r>
    <r>
      <rPr>
        <sz val="12"/>
        <color rgb="FFFF0000"/>
        <rFont val="Arial"/>
        <family val="2"/>
      </rPr>
      <t xml:space="preserve"> HSBC has traded a number of CCP-cleared repos in GBP &amp; USD for its own account (ie not for clients). </t>
    </r>
  </si>
  <si>
    <t xml:space="preserve">total VM paid in EUR to CCP during the day </t>
  </si>
  <si>
    <t xml:space="preserve">total VM received in EUR from CCP during the day </t>
  </si>
  <si>
    <t>HSBC has received IM from ABC but has paid VM</t>
  </si>
  <si>
    <t>It is unlikely that clearing members will ever post excess collateral to clients, so this field &amp; the next are likely to stay blank.</t>
  </si>
  <si>
    <t>Clearing members only ever take IM from clearing clients, so this field &amp; the next will never be filled in.</t>
  </si>
  <si>
    <t>SFTR RTS/ITS fields</t>
  </si>
  <si>
    <t>ABC has given IM to HSBC but received VM</t>
  </si>
  <si>
    <t>First margin report to TR by HSBC of repo with ABC Bank (HSBC will also report repo with LCH SA)</t>
  </si>
  <si>
    <t>Note that the identity of the CCP is not reported &amp; there is no link to the clearing member's repo with its client.</t>
  </si>
  <si>
    <t>2020-08-12</t>
  </si>
  <si>
    <t>2020-08-11T04:05:32Z</t>
  </si>
  <si>
    <t>2020-08-11T09:46:32Z</t>
  </si>
  <si>
    <t>2020-08-10</t>
  </si>
  <si>
    <t>this field is not filled in if field 2.96 is filled in</t>
  </si>
  <si>
    <t>This is the currency in which the security is denominated.</t>
  </si>
  <si>
    <t>CHF</t>
  </si>
  <si>
    <t>not applicable to buy/sell-backs</t>
  </si>
  <si>
    <t>not applicable to MODI reports</t>
  </si>
  <si>
    <t>not applicable to COLU reports</t>
  </si>
  <si>
    <t>not applicable to ETRM reports</t>
  </si>
  <si>
    <t>REPORT NEXT DAY, IF TERMINATION OPTION NOT EXERCISED</t>
  </si>
  <si>
    <t>reverse repo from ESCB members</t>
  </si>
  <si>
    <t>variation margin from repo net exposures with ESCB members</t>
  </si>
  <si>
    <t>not included in received collateral under FSB/RTS</t>
  </si>
  <si>
    <t>repo to ESCB members</t>
  </si>
  <si>
    <t>securities loaned to ESCB members</t>
  </si>
  <si>
    <t>non-cash collateral for securities borrowing from ESCB members</t>
  </si>
  <si>
    <t>not included in used collateral under FSB/RTS</t>
  </si>
  <si>
    <t>= [A1+A2+A3+A4]+[B2+B3]-[A6+A7+A8]</t>
  </si>
  <si>
    <t>= [X1+X2+X3+X4+X5]+[Y1+Y2]-[X7+X8+X9]</t>
  </si>
  <si>
    <t>= [A1+A2+A4+A5]+[B2+B3+B5]-[A6+A7+A8]</t>
  </si>
  <si>
    <t>= [X1+X2+X3+X5+X6]+[Y1+Y2+Y3]-[X7+X8+X9]</t>
  </si>
  <si>
    <t>= [X1+X2+X3+X5+X6]+[Y1+Y2+Y3]+[Z]-[X7+X8+X9]</t>
  </si>
  <si>
    <t>OTHER</t>
  </si>
  <si>
    <t>UNDOCUMENTED</t>
  </si>
  <si>
    <t>new documented</t>
  </si>
  <si>
    <t>new undocumented</t>
  </si>
  <si>
    <t>2020-04-21T12:10:11Z</t>
  </si>
  <si>
    <t>2020-04-20T10:55:30Z</t>
  </si>
  <si>
    <t>2020-04-20</t>
  </si>
  <si>
    <t>2020-04-21</t>
  </si>
  <si>
    <t>2020-04-28</t>
  </si>
  <si>
    <t>except in case of repos with small EU NFCs or UCITS or AIFM, this field is same as 1.3 Reporting Counterparty</t>
  </si>
  <si>
    <t>in this example, it has been assumed Reporting Counterparty is member of &amp; settles directly at ICSD, so is Direct Participant &amp; reports its own LEI</t>
  </si>
  <si>
    <t>recommend SPEC if repo not executed on GC financing facility, ATS GC facility or managed by a tri-party agent</t>
  </si>
  <si>
    <t>Termination optionality (EGRN/ETSB)</t>
  </si>
  <si>
    <t>May</t>
  </si>
  <si>
    <t>April</t>
  </si>
  <si>
    <t>June</t>
  </si>
  <si>
    <t>Monday</t>
  </si>
  <si>
    <t>Tuesday</t>
  </si>
  <si>
    <t>Wednesday</t>
  </si>
  <si>
    <t>Thursday</t>
  </si>
  <si>
    <t>Friday</t>
  </si>
  <si>
    <t>Saturday</t>
  </si>
  <si>
    <t>Sunday</t>
  </si>
  <si>
    <t>UK</t>
  </si>
  <si>
    <t>Termination optionality  (EGRN/ETSB)</t>
  </si>
  <si>
    <t>this is the segment MIC of the Trading Venue</t>
  </si>
  <si>
    <t>in this example, it is assumed Reporting Counterparty is member of &amp; settles directly at ICSD, so is Direct Participant &amp; reports its own LEI</t>
  </si>
  <si>
    <t>2020-05-21</t>
  </si>
  <si>
    <t>2020-06-22</t>
  </si>
  <si>
    <t>2020-04-17T10:55:30Z</t>
  </si>
  <si>
    <t>2020-04-21T11:00:09Z</t>
  </si>
  <si>
    <t>2020-04-21T15:35:05Z</t>
  </si>
  <si>
    <t>2020-04-21T11:00:00Z</t>
  </si>
  <si>
    <t>2020-04-20T11:00:00Z</t>
  </si>
  <si>
    <t>SUBSEQUENT MODIFICATION REPORT FOR RE-RATING AGREED ON DAY 3 FOR DAY 4 (24 April)</t>
  </si>
  <si>
    <t>2020-04-23</t>
  </si>
  <si>
    <t>2020-04-24T11:00:00Z</t>
  </si>
  <si>
    <t>SFTR defines buy/sell-backs as undocumented but Level 2 asks for master agreement. ESMA Guidelines follow Level 2 &amp; requries master agreement to be reported: for undocumented SBSC 2.9 = OTHR &amp; 2.10 = UNDOCUMENTED.</t>
  </si>
  <si>
    <t>this field is only required if 2.21 = TRUE or 2.23 = [blank], which means not for open or floating-rate repos.</t>
  </si>
  <si>
    <t>this example assumes delay in COLU report until S+1 (which in this example is 21 April as S is on 20 April) but would be as early at T+1 if collateral is known</t>
  </si>
  <si>
    <t>alternatively, this could be ISIN of basket, if one exists</t>
  </si>
  <si>
    <t>COLLATERAL UPDATE REPORT BY HSBC ON DAY 2 = S+1 (22 April)</t>
  </si>
  <si>
    <t>2020-04-22T11:00:00Z</t>
  </si>
  <si>
    <t>2020-04-22</t>
  </si>
  <si>
    <t xml:space="preserve">T+1 </t>
  </si>
  <si>
    <t>COLLATERAL UPDATE REPORTS BY GFM ON DAY 2 = S+1 (21 April)</t>
  </si>
  <si>
    <t>ATS GC facility</t>
  </si>
  <si>
    <t>2020-04-20T10:58:32Z</t>
  </si>
  <si>
    <t>2020-04-21T01:25:15Z</t>
  </si>
  <si>
    <t>2020-04-21T03:45:325Z</t>
  </si>
  <si>
    <t>For the CCP, the Execution Timestamp should be the same as the Clearing Timestamp (as the CCP's contract is formed by the act of clearing) but ESMA's draft Guidelines say the Clearing Timestamp should be later.</t>
  </si>
  <si>
    <t>2020-04-21T09:22:11Z</t>
  </si>
  <si>
    <t>2020-04-20T11:28:31Z</t>
  </si>
  <si>
    <t>2020-04-20T10:57:30Z</t>
  </si>
  <si>
    <t>2020-04-20T11:27:43Z</t>
  </si>
  <si>
    <t>2020-04-21T04:30:35Z</t>
  </si>
  <si>
    <t>2020-04-20T11:25:160Z</t>
  </si>
  <si>
    <t>2020-05-19</t>
  </si>
  <si>
    <t>2020-04-15T04:05:32Z</t>
  </si>
  <si>
    <t>2020-04-14T09:45:21Z</t>
  </si>
  <si>
    <t>2020-04-29</t>
  </si>
  <si>
    <t>2020-04-14T10:57:55Z</t>
  </si>
  <si>
    <t>2020-04-15T03:05:05Z</t>
  </si>
  <si>
    <t>2020-04-22T03:45:15Z</t>
  </si>
  <si>
    <t>2020-04-21T10:55:30Z</t>
  </si>
  <si>
    <t>2020-04-22T03:05:05Z</t>
  </si>
  <si>
    <t>2020-04-21T10:07:12Z</t>
  </si>
  <si>
    <t>2020-04-21T10:07:01Z</t>
  </si>
  <si>
    <t>2020-04-219T10:07:12Z</t>
  </si>
  <si>
    <t>2020-04-27</t>
  </si>
  <si>
    <t>2020-04-27T08:45:33Z</t>
  </si>
  <si>
    <t>2020-05-05</t>
  </si>
  <si>
    <t>2020-04-28T13:32:00Z</t>
  </si>
  <si>
    <t>2020-04-27T08:50:03Z</t>
  </si>
  <si>
    <t>2020-04-28T12:23:11Z</t>
  </si>
  <si>
    <t>2018-04-28</t>
  </si>
  <si>
    <t>parties to repos to be cleared post trade often make the transaction contingent upon registration by the CCP, in which case, no contract will exist unless &amp; until it is cleared, and there is never any contract between the parties and no master agreement applies: when reporting the prior repo, it is recommended to report an undocumented transaction: it should only be filled in if parties agree to continue with the contract should it be rejected for clearing by the CCP</t>
  </si>
  <si>
    <t>2020-04-21T02:16:51Z</t>
  </si>
  <si>
    <t>2020-04-21T11:28:32Z</t>
  </si>
  <si>
    <t>20208-04-209T11:26:03Z</t>
  </si>
  <si>
    <t xml:space="preserve">21-04-2020  </t>
  </si>
  <si>
    <t xml:space="preserve">19-05-2020 </t>
  </si>
  <si>
    <t>2020-04-24</t>
  </si>
  <si>
    <t>2020-04-20T11:28:32Z</t>
  </si>
  <si>
    <t>2020-04-20T02:16:51Z</t>
  </si>
  <si>
    <t>SUBSTITUTION BY MUTUAL AGREEMENT ON DAY 2 FOR SETTLEMENT ON DAY 3 (23 Apr)</t>
  </si>
  <si>
    <t>EARLY TERMINATION BY MUTUAL AGREEMENT ON DAY 2 FOR SAME DAY (22 Apr)</t>
  </si>
  <si>
    <t>2020-04-23T11:00:00Z</t>
  </si>
  <si>
    <t>ALTERNATIVE: EARLY TERMINATION BY MUTUAL AGREEMENT ON DAY 2 FOR DAY 3 (23 Apr)</t>
  </si>
  <si>
    <t>event on day 2 will be reported on day 3 = 23 April</t>
  </si>
  <si>
    <t>Event Date of an ETRM report is settlement date, in this example, day 2 = 22 April</t>
  </si>
  <si>
    <t>Action Type = MODI (not ETRM) because termination takes effect after today</t>
  </si>
  <si>
    <t>2020-04-21T23:00:00Z</t>
  </si>
  <si>
    <t>IF TERMINATION IS NOTIFIED ON DAY 3 (23 Apr)</t>
  </si>
  <si>
    <t>2020-04-24T23:00:00Z</t>
  </si>
  <si>
    <t>2020-05-25</t>
  </si>
  <si>
    <t>2020-04-21T00:00:00Z</t>
  </si>
  <si>
    <t xml:space="preserve">report of  new repo 2 </t>
  </si>
  <si>
    <t>report of new repo 1</t>
  </si>
  <si>
    <t>0% BOBL 13-Oct-2023</t>
  </si>
  <si>
    <t>variation margin</t>
  </si>
  <si>
    <t>repo 1</t>
  </si>
  <si>
    <t>transaction exposure</t>
  </si>
  <si>
    <t>repo 2</t>
  </si>
  <si>
    <t>date to which calculation applies</t>
  </si>
  <si>
    <t>VARIATION MARGIN REPORT ON DAY 2 FOR DAY 1 (21-Apr)</t>
  </si>
  <si>
    <t>CASH</t>
  </si>
  <si>
    <t>as VM is applied against the net exposure of all non-triparty repos under the same master agreement, this report is for net collateralization</t>
  </si>
  <si>
    <t>cash currency</t>
  </si>
  <si>
    <t>1.75% BUND 04-Jul-2022</t>
  </si>
  <si>
    <t>2% BUND 04-Jan-2022</t>
  </si>
  <si>
    <t>DE0001135473</t>
  </si>
  <si>
    <t>DE0001108645</t>
  </si>
  <si>
    <t>cash amount</t>
  </si>
  <si>
    <t>held by HSBC</t>
  </si>
  <si>
    <t>held by CS</t>
  </si>
  <si>
    <t>-</t>
  </si>
  <si>
    <t>gross VM</t>
  </si>
  <si>
    <t>unpaid manufactured payment due to Reporting Counterparty</t>
  </si>
  <si>
    <t>unpaid manufactured payment due to Other Counterparty</t>
  </si>
  <si>
    <t>VARIATION MARGIN HOLDINGS AT CLOSE ON DAY 1 (21-Apr)</t>
  </si>
  <si>
    <t>2022-07-04</t>
  </si>
  <si>
    <t>2022-01-04</t>
  </si>
  <si>
    <t>net held by HSBC</t>
  </si>
  <si>
    <t>day 1</t>
  </si>
  <si>
    <t>day 2</t>
  </si>
  <si>
    <r>
      <t>VM call</t>
    </r>
    <r>
      <rPr>
        <sz val="12"/>
        <color theme="1"/>
        <rFont val="Arial"/>
        <family val="2"/>
      </rPr>
      <t xml:space="preserve"> [positive means call by Reporting Counterparty]</t>
    </r>
  </si>
  <si>
    <t>this is the net amount of this ISIN</t>
  </si>
  <si>
    <t>VARIATION MARGIN CALCULATIONS &amp; ACTIONS ON DAY 2 FOR DAY 1 (21-Apr)</t>
  </si>
  <si>
    <t>1.3/1.11</t>
  </si>
  <si>
    <t>optional field: do not report if 1.13 = 1.3 Reporting Counterparty</t>
  </si>
  <si>
    <t>2.9A</t>
  </si>
  <si>
    <t>2.9B</t>
  </si>
  <si>
    <t>MONTH</t>
  </si>
  <si>
    <t>2020-05-21T11:00:00Z</t>
  </si>
  <si>
    <t>Event Date for a MODI report is the date on which the modification takes effect, except in the case of a change in the repurchase date: in this example, the change takes effect on day 4 = 24 April</t>
  </si>
  <si>
    <t>Action Type = MODI (not ETRM) because termination is not same day</t>
  </si>
  <si>
    <t>2020-07-21</t>
  </si>
  <si>
    <t>2020-08-21</t>
  </si>
  <si>
    <t>2020-05-22</t>
  </si>
  <si>
    <t>2020-04-22T23:10:00Z</t>
  </si>
  <si>
    <t>2020-05-22T23:00:00Z</t>
  </si>
  <si>
    <t>if this extendible is extended into an identical extendible, there will be a new extension option one month after the original</t>
  </si>
  <si>
    <t>excess collateral posted to clearing member</t>
  </si>
  <si>
    <t>It is assumed that, in line with CCPs, clearing members report a single amount in one currency for variation margin &amp; that this amount will be generated &amp; shared by the CCP.</t>
  </si>
  <si>
    <t>VM must be paid in cash in the currency of the underlying repos. Where VM is given in several currencies, it is assumed that, in line with CCPs, clearing members will report a single amount in one currency for VM &amp; that this amount will be generated &amp; shared by the CCP.</t>
  </si>
  <si>
    <t>It is assumed that the clearing member has not joined LCH's auto-repay facility. The excess collateral in this example represents securities which will have to be pro-actively reclaimed by a clearing member. This is assumed to happen next day in this example.</t>
  </si>
  <si>
    <t>IM is billed in one currency but can be given as cash and/or securities in another currency or a combination of currencies, which do not have to be the currencies of the underlying repos. Where IM is given in several currencies, it is assumed that, in line with CCPs, clearing members will report a single amount in one currency for IM &amp; that this amount will be generated &amp; shared by the CCP.</t>
  </si>
  <si>
    <t>non-cash collateral from securities lending with right of re-hypothecation</t>
  </si>
  <si>
    <t>UCIT</t>
  </si>
  <si>
    <t>this field is only required if 2.21 = TRUE or 2.23 = [blank], which means not for open or floating-rate repos</t>
  </si>
  <si>
    <r>
      <t xml:space="preserve">report for </t>
    </r>
    <r>
      <rPr>
        <b/>
        <sz val="12"/>
        <color rgb="FFFF0000"/>
        <rFont val="Arial"/>
        <family val="2"/>
      </rPr>
      <t>client 2</t>
    </r>
  </si>
  <si>
    <r>
      <t xml:space="preserve">report for </t>
    </r>
    <r>
      <rPr>
        <b/>
        <sz val="12"/>
        <color rgb="FFFF0000"/>
        <rFont val="Arial"/>
        <family val="2"/>
      </rPr>
      <t>client 3</t>
    </r>
  </si>
  <si>
    <r>
      <t xml:space="preserve">report by Dealer Bank v </t>
    </r>
    <r>
      <rPr>
        <b/>
        <sz val="12"/>
        <color rgb="FFFF0000"/>
        <rFont val="Arial"/>
        <family val="2"/>
      </rPr>
      <t>client 2</t>
    </r>
  </si>
  <si>
    <r>
      <t xml:space="preserve">report by Dealer Bank v </t>
    </r>
    <r>
      <rPr>
        <b/>
        <sz val="12"/>
        <color rgb="FFFF0000"/>
        <rFont val="Arial"/>
        <family val="2"/>
      </rPr>
      <t>client 3</t>
    </r>
  </si>
  <si>
    <t>2.5A</t>
  </si>
  <si>
    <t>2.5B</t>
  </si>
  <si>
    <t>2.6A</t>
  </si>
  <si>
    <t>2.6B</t>
  </si>
  <si>
    <t>agency reported by agent</t>
  </si>
  <si>
    <t>this is a code generated by the Reporting Counterparty for the account containing all repos which will be netted for calculation of the same IM, VM &amp; excess collateral; if the portfolio includes derivatives, the party will already have a Portfolio Code under EMIR and must use this, although the EMIR Portfolio Code does not have to have 52 characters but the SFTR Portfolio Code does</t>
  </si>
  <si>
    <t>2020-04-28T15:22:00Z</t>
  </si>
  <si>
    <t>Complex Trade Component ID</t>
  </si>
  <si>
    <t>TRN is different for each component of the purchase leg; can be up to 52 character</t>
  </si>
  <si>
    <t>4KDM45HG78</t>
  </si>
  <si>
    <t>4KDM45IOG8</t>
  </si>
  <si>
    <t>345PNMOL31</t>
  </si>
  <si>
    <t>0% BUND 13-Oct-2023</t>
  </si>
  <si>
    <t>new MiFIR reporting --- multiple securities</t>
  </si>
  <si>
    <t>XOFF would be used for MiFIR reporting of OTC repos against TOTV securities because this field applies to the securities, whereas XXXX would be used for SFTR reporting of OTC repo because the equivalent field applies to the repo</t>
  </si>
  <si>
    <t>this field is only applicable for collateral in the form of debt &amp; is calculated at the dirty price</t>
  </si>
  <si>
    <t>mandatory if the security is listed by ESMA --- so if this field is filled in, field 36 must be XOFF; for baskets of collateral with an ISIN, this would be the basket ISIN but for baskets of collateral without an ISIN, there is a problem.</t>
  </si>
  <si>
    <t>mandatory if the security is listed by ESMA --- so if this field is filled in, field 36 must be XOFF</t>
  </si>
  <si>
    <t>can be up to 35 characters; for the same ID, the price &amp; time must be the same</t>
  </si>
  <si>
    <t>SELL</t>
  </si>
  <si>
    <t>Short Sell Indicator</t>
  </si>
  <si>
    <t>2020-04-22T01:25:15Z</t>
  </si>
  <si>
    <r>
      <t xml:space="preserve">data required for MiFIR report of </t>
    </r>
    <r>
      <rPr>
        <b/>
        <sz val="12"/>
        <color rgb="FFFF0000"/>
        <rFont val="Arial"/>
        <family val="2"/>
      </rPr>
      <t>purchase leg</t>
    </r>
  </si>
  <si>
    <t>Buyer Identification Code</t>
  </si>
  <si>
    <t>Seller Identification Code</t>
  </si>
  <si>
    <t>this field is only required if 2.21 = TRUE or 2.23 = [blank], which means only for open or floating-rate repos: if the floating-rate index is OI or TN, payment  will typically be at termination</t>
  </si>
  <si>
    <t>clean price required for MiFIR: no account has been taken of the haircut</t>
  </si>
  <si>
    <t>SELL indicates this field is not a short sale &amp; is required only for EU government securities &amp; equities subject to the Short Selling Regulation</t>
  </si>
  <si>
    <t>4KDM45IOG8ND00</t>
  </si>
  <si>
    <t>this field is only applicable for collateral in the form of debt; it is calculated at the dirty price; it is for the whole basket of collateral; &amp; it must be the same for all reports that are part of a complex trade</t>
  </si>
  <si>
    <t>this is for the total amount paid rather than the value of each component</t>
  </si>
  <si>
    <t>NB: ALL UNMODIFIED FIELDS ARE REPEATED --- SEE RECOMMENDATION 9.5</t>
  </si>
  <si>
    <t>Validation Rules require this field to be EGRN, ETSB or NOAP. This repo is an evergreen, so this field = EGRN</t>
  </si>
  <si>
    <t>ICMA recommendation</t>
  </si>
  <si>
    <t>it has been assumed in the example that VM has been given in cash which was called and paid on day 1 for the same day</t>
  </si>
  <si>
    <t>not applicable to new repurchase transactions</t>
  </si>
  <si>
    <t>4.4, 4.5</t>
  </si>
  <si>
    <t>4.1,1.2</t>
  </si>
  <si>
    <t>this field is for buy/sell-back only: as it is the collateral spot price, it is assumed to be same as 2.87 Price Per Unit</t>
  </si>
  <si>
    <t>investment/asset manager (GFM) is assumed to be Report Submitting Entity under its mandate from the fund management company (GAM); it could delegate reporting to a third-party service-provider but, in this example, it has not.</t>
  </si>
  <si>
    <t>reporting by small NFC is automatically delegated to its EU financial counterparty</t>
  </si>
  <si>
    <t>investment/asset manager (GFM) is assumed to be the Report Submitting Entity under its mandate from the fund management company (GAM); it could delegate reporting to a third-party service-provider but, in this example, it has not.</t>
  </si>
  <si>
    <t>this field is not required for open repos</t>
  </si>
  <si>
    <t>for overnight indexes, for which payment is conventionally at maturity, this period will be the original term of the repo but, for open floating-rate repos, either parties agree a payment frequency or it is recommended that they agree to assume a monthly payment frequency</t>
  </si>
  <si>
    <t>this field will have to be updated at every re-rating</t>
  </si>
  <si>
    <t>DBV basket in this example has no ISIN</t>
  </si>
  <si>
    <t>in this example, it has been assumed that Reporting Counterparty is Clearing Member of CCP</t>
  </si>
  <si>
    <t>there may be a diferent CCP rule book for each product cleared</t>
  </si>
  <si>
    <t>ERCC SFTR Task Force - Sample Reports</t>
  </si>
  <si>
    <r>
      <t xml:space="preserve">                 5.1   New repurchase transaction --- OTC non-forward fixed-term fixed-rate --- </t>
    </r>
    <r>
      <rPr>
        <b/>
        <sz val="14"/>
        <color rgb="FFFF0000"/>
        <rFont val="Arial"/>
        <family val="2"/>
      </rPr>
      <t>MiFIR reporting</t>
    </r>
    <r>
      <rPr>
        <b/>
        <sz val="14"/>
        <color theme="1"/>
        <rFont val="Arial"/>
        <family val="2"/>
      </rPr>
      <t xml:space="preserve"> --- following </t>
    </r>
    <r>
      <rPr>
        <b/>
        <sz val="14"/>
        <color rgb="FFFF0000"/>
        <rFont val="Arial"/>
        <family val="2"/>
      </rPr>
      <t>ESMA example 87</t>
    </r>
  </si>
  <si>
    <r>
      <t xml:space="preserve">                 5.2   New repurchase transaction --- OTC non-forward fixed-term fixed-rate --- </t>
    </r>
    <r>
      <rPr>
        <b/>
        <sz val="14"/>
        <color rgb="FFFF0000"/>
        <rFont val="Arial"/>
        <family val="2"/>
      </rPr>
      <t>MiFIR reporting</t>
    </r>
    <r>
      <rPr>
        <b/>
        <sz val="14"/>
        <color theme="1"/>
        <rFont val="Arial"/>
        <family val="2"/>
      </rPr>
      <t xml:space="preserve"> --- using </t>
    </r>
    <r>
      <rPr>
        <b/>
        <sz val="14"/>
        <color rgb="FFFF0000"/>
        <rFont val="Arial"/>
        <family val="2"/>
      </rPr>
      <t>Complex Trade Component ID</t>
    </r>
    <r>
      <rPr>
        <b/>
        <sz val="14"/>
        <color theme="1"/>
        <rFont val="Arial"/>
        <family val="2"/>
      </rPr>
      <t xml:space="preserve"> to report </t>
    </r>
    <r>
      <rPr>
        <b/>
        <sz val="14"/>
        <color rgb="FFFF0000"/>
        <rFont val="Arial"/>
        <family val="2"/>
      </rPr>
      <t xml:space="preserve">multiple collateral securities </t>
    </r>
  </si>
  <si>
    <t xml:space="preserve">                 7   Re-use report using FSB/RTS estimated re-use formula</t>
  </si>
  <si>
    <t>this field is allowed to be negative where collateral has been given but it is recommended not to apply negative values to this field, only to either 2.76 or 2.83 --- see recommendation 9.10</t>
  </si>
  <si>
    <t>FICC Sponsored Repo</t>
  </si>
  <si>
    <t xml:space="preserve">FICC  </t>
  </si>
  <si>
    <t>Bank of New York Mellon</t>
  </si>
  <si>
    <t>4.5% US Treasury 15-May-2038</t>
  </si>
  <si>
    <t>US912810PX00</t>
  </si>
  <si>
    <t>MRAA</t>
  </si>
  <si>
    <t xml:space="preserve">event 1: report of prior repo by Reporting Counterparty </t>
  </si>
  <si>
    <t>management company</t>
  </si>
  <si>
    <t>HPFHU0OQ28E4N0NFVK49</t>
  </si>
  <si>
    <t xml:space="preserve">US </t>
  </si>
  <si>
    <t>seller &amp; Sponsoring Member</t>
  </si>
  <si>
    <t>2038-05-15</t>
  </si>
  <si>
    <t>254900HROIFWPRGM1V77</t>
  </si>
  <si>
    <t xml:space="preserve">event 2: termination of prior repo by Reporting Counterparty </t>
  </si>
  <si>
    <t>event 3: report of cleared repo by Reporting Counterparty</t>
  </si>
  <si>
    <t>2020-04-20T11:00:55Z</t>
  </si>
  <si>
    <t>2020-04-20T11:01:15Z</t>
  </si>
  <si>
    <t>BNY Mellon Capital Markets LLC</t>
  </si>
  <si>
    <t>VJW2DOOHGDT6PR0ZRO63</t>
  </si>
  <si>
    <t>reporting for UCITS is mandatorily delegated to the UCITS management company, which is Whitesands Inc</t>
  </si>
  <si>
    <t>E02MPHJN29NEY7UGMH2220N45MNN34LOAQP123</t>
  </si>
  <si>
    <t>because the purchase leg of the repo is settled directly between the original parties and is not cleared, it is not part of this report of the cleared repo</t>
  </si>
  <si>
    <t xml:space="preserve">WhiteSands US Treasury Fund </t>
  </si>
  <si>
    <t>WhiteSands Asset Management Co Ltd</t>
  </si>
  <si>
    <t>4138114CCP90NM2127HG2</t>
  </si>
  <si>
    <t>41381141RZZXVWV7NB132</t>
  </si>
  <si>
    <r>
      <t>clean price</t>
    </r>
    <r>
      <rPr>
        <sz val="12"/>
        <color theme="1"/>
        <rFont val="Arial"/>
        <family val="2"/>
      </rPr>
      <t xml:space="preserve"> (decimal)</t>
    </r>
  </si>
  <si>
    <t>UTI has to be generated by the Entity Responsible for the Report as the US counterparty is not obliged to do so &amp; is assumed not to do so</t>
  </si>
  <si>
    <t>reporting for UCITS is mandatorily delegated to the UCITS management company, which is Whitesands Inc, which is also assumed to be the Report Submitting Entity in this example (this task but not the responsibility could be delegated to a third-party service-provider)</t>
  </si>
  <si>
    <t>UTI has to be generated by the Entity Responsible for the Report as the US CCP is not obliged to do so &amp; is assumed not to do so</t>
  </si>
  <si>
    <t>this is a code generated by the Reporting Counterparty for the account containing all repos which will be netted for calculation of the same IM, VM &amp; excess collateral</t>
  </si>
  <si>
    <t>BNN238459EK5678_000273FHK_KEL45PM34I67UP_0003HNMM378A</t>
  </si>
  <si>
    <t>Sponsored Repo is currently only overnight.</t>
  </si>
  <si>
    <t>this field is left blank for fixed-income securities as they are quoted as percentages</t>
  </si>
  <si>
    <t>this field is for buy/sell-back only: as it is the collateral spot price, it is assumed to be same as 2.87 Price Per Unit in the initial report</t>
  </si>
  <si>
    <t>TSRE</t>
  </si>
  <si>
    <t>dirty price</t>
  </si>
  <si>
    <t>XXXX for repos not executed or registered post trade on a Trading Venue &amp; XOFF if executed off-venue but then registered</t>
  </si>
  <si>
    <r>
      <t xml:space="preserve">amount </t>
    </r>
    <r>
      <rPr>
        <i/>
        <u/>
        <sz val="12"/>
        <rFont val="Arial"/>
        <family val="2"/>
      </rPr>
      <t>before</t>
    </r>
    <r>
      <rPr>
        <i/>
        <sz val="12"/>
        <rFont val="Arial"/>
        <family val="2"/>
      </rPr>
      <t xml:space="preserve"> deduction of haircut</t>
    </r>
  </si>
  <si>
    <t>this field should always be true for 2.4 = SBSC &amp; also for 2.4 = REPO if 2.9 = GMRA or if 2.20 = TTCA but ESMA allow secured loans called repo to be reported as repos, so the master agreement has to be analysed to determine whether it is title transfer or, in the case of a security interest, whether 2.20 = SIUR</t>
  </si>
  <si>
    <t>this field should always be true for 2.4 = SBSC</t>
  </si>
  <si>
    <t>recommend SPEC if repo not executed on GC financing facility or managed by a tri-party agent</t>
  </si>
  <si>
    <t>amount before deduction of haircut</t>
  </si>
  <si>
    <t>UTI is generated by Trading Venue</t>
  </si>
  <si>
    <t>segment MIC of the Trading Venue</t>
  </si>
  <si>
    <r>
      <t xml:space="preserve">report for </t>
    </r>
    <r>
      <rPr>
        <b/>
        <sz val="12"/>
        <color rgb="FFFF0000"/>
        <rFont val="Arial"/>
        <family val="2"/>
      </rPr>
      <t xml:space="preserve">client 2 </t>
    </r>
    <r>
      <rPr>
        <b/>
        <sz val="12"/>
        <color theme="1"/>
        <rFont val="Arial"/>
        <family val="2"/>
      </rPr>
      <t>by UCIT manager</t>
    </r>
  </si>
  <si>
    <r>
      <t xml:space="preserve">report for </t>
    </r>
    <r>
      <rPr>
        <b/>
        <sz val="12"/>
        <color rgb="FFFF0000"/>
        <rFont val="Arial"/>
        <family val="2"/>
      </rPr>
      <t xml:space="preserve">client 3 </t>
    </r>
    <r>
      <rPr>
        <b/>
        <sz val="12"/>
        <color theme="1"/>
        <rFont val="Arial"/>
        <family val="2"/>
      </rPr>
      <t>by UCIT manager</t>
    </r>
  </si>
  <si>
    <t>ESTR + 5bp</t>
  </si>
  <si>
    <t>ESTR</t>
  </si>
  <si>
    <t xml:space="preserve">this field should not be filled in except for a change in the floating repo rate which the parties have agreed at the time that the repo was transacted </t>
  </si>
  <si>
    <t>this field is conditional on field 2.35 being filled in</t>
  </si>
  <si>
    <t>this is the ISO Code</t>
  </si>
  <si>
    <t>not required for open repos</t>
  </si>
  <si>
    <t>this field has to be updated at every re-rating</t>
  </si>
  <si>
    <t>this field is not required for open terms.</t>
  </si>
  <si>
    <t>BIAG</t>
  </si>
  <si>
    <t>Base product</t>
  </si>
  <si>
    <t>COMM</t>
  </si>
  <si>
    <t>Bank SV</t>
  </si>
  <si>
    <t>copper</t>
  </si>
  <si>
    <t>cleared commodity repo</t>
  </si>
  <si>
    <t>Copper Corp.</t>
  </si>
  <si>
    <t>amount</t>
  </si>
  <si>
    <t>unit</t>
  </si>
  <si>
    <t>tonnes</t>
  </si>
  <si>
    <t>exchange</t>
  </si>
  <si>
    <t>broker</t>
  </si>
  <si>
    <t>LME</t>
  </si>
  <si>
    <t>Broker Plc</t>
  </si>
  <si>
    <t>BN234OLS34M390P2LZNN</t>
  </si>
  <si>
    <t>XLME</t>
  </si>
  <si>
    <t>NL</t>
  </si>
  <si>
    <t>2020-06-19</t>
  </si>
  <si>
    <t>METL</t>
  </si>
  <si>
    <t>NPRM</t>
  </si>
  <si>
    <t>COPR</t>
  </si>
  <si>
    <t>Further sub-product</t>
  </si>
  <si>
    <t>Sub-product</t>
  </si>
  <si>
    <t>Collateral unit of measure</t>
  </si>
  <si>
    <t>TONE</t>
  </si>
  <si>
    <t>not applicable to new buy/sell-backs</t>
  </si>
  <si>
    <t>EARLY TERMINATION BY MUTUAL AGREEMENT ON DAY 1 FOR SAME DAY (20 Apr)</t>
  </si>
  <si>
    <t>LCHCRDHSB84930286174859381289BTEE20190420SW</t>
  </si>
  <si>
    <t>BTEEXJUGU9IKEA3FX20200418X025X120XO00X0000073746</t>
  </si>
  <si>
    <t xml:space="preserve">Validation Rules require this field must to be left blank if 2.21 = FALSE or 2.22 ≠ EGRN/ETSB (ie not open, evergreen or extendible). </t>
  </si>
  <si>
    <t>CCP LEI</t>
  </si>
  <si>
    <t>not applicable to new transactions</t>
  </si>
  <si>
    <t>LCHCRDHSB84930001284752039467487BTEE20190420B</t>
  </si>
  <si>
    <t>2.6C</t>
  </si>
  <si>
    <t>new, lending securities</t>
  </si>
  <si>
    <t>new, lending cash</t>
  </si>
  <si>
    <t>GFM Ltd is agent for the funds as it signs the GMRA &amp; deals on their behalf: it is an Agent Lender despite lending cash on behalf of its client funds</t>
  </si>
  <si>
    <t>Event Date for a COLU report that is retrospectively reporting the collateral allocation of a NEWT report should the transaction date of the repo</t>
  </si>
  <si>
    <t>LCHCRDHSB66729376946234782901XXXX20200419XCB</t>
  </si>
  <si>
    <t>2020-04-19</t>
  </si>
  <si>
    <t>2020-04-23T08:50:03Z</t>
  </si>
  <si>
    <t>assumes T+1 COLU reporting</t>
  </si>
  <si>
    <t>this is the latest of the value dates of the outstanding EGCP repos</t>
  </si>
  <si>
    <t>EU89DNHEE8912LMAN6RB47CN78MANYZZ991T</t>
  </si>
  <si>
    <t>ESMA guidance says there is no prior repo where clearing is by open offer so no RTN is reported but the Validation Rules require an RTN for all cleared repos, so Eurex Repo will generate an RTN, which the parties should report</t>
  </si>
  <si>
    <t>this field is only filled in if the repo has a termination or extension option</t>
  </si>
  <si>
    <t>for equity &amp; perpetual bonds, maturity date is 9999-12-31</t>
  </si>
  <si>
    <t>CCPs do not have to report RTNs</t>
  </si>
  <si>
    <t>Event Date of a COLU report which is retrospectively reporting the details of the collateral allocated to a new repo is the transaction date of the repo, in this example, 20 April</t>
  </si>
  <si>
    <t>BTEEXJUGU9IKEA3FX20200418X025X120X902C0000012391</t>
  </si>
  <si>
    <t>LCHCARDHSB992344409637251167583XXXX2020048DU</t>
  </si>
  <si>
    <t>E02MP6I5ZYZBEU3UXPYFY54DM11X33CNWE99219</t>
  </si>
  <si>
    <t>LCHCPRDHSB99123973562374566334XXXX20190420S</t>
  </si>
  <si>
    <t>LCHCPRDHSB34562875361286478555XXXX20190420B</t>
  </si>
  <si>
    <t>LCHCPRDHSB99123973562374566331XXZX56709231V</t>
  </si>
  <si>
    <t>this is the UTI of the prior repo and is generated by the Trading Venue</t>
  </si>
  <si>
    <t>for equity &amp; perpetual bonds, maturity date is 9999-12-31-31</t>
  </si>
  <si>
    <t>if the voice-broker is an OTF or MTF, it will be reported as the Trading Venue (2.8) --- see below --- but if the voice-broker is not an OTF or MTF, it should be reported as a Broker (1.15)</t>
  </si>
  <si>
    <t xml:space="preserve">this field must to be left blank if 2.21 = FALSE or 2.22 ≠ EGRN/ETSB (ie not open, evergreen or extendible). </t>
  </si>
  <si>
    <t>this field must be EGRN, ETSB or NOAP --- as this repo is not an EGRN or ETSB, the field = NOAP</t>
  </si>
  <si>
    <t>assumes T+1 COLU update</t>
  </si>
  <si>
    <t>Event Date of a COLU report which is retrospectively reporting the details of the collateral allocated to a new repo is the transaction date of the repo, in this example, 14 April</t>
  </si>
  <si>
    <t>in a COLU report, negative sign indicates this collateral has been given</t>
  </si>
  <si>
    <r>
      <t xml:space="preserve">amount </t>
    </r>
    <r>
      <rPr>
        <i/>
        <u/>
        <sz val="12"/>
        <color theme="1"/>
        <rFont val="Arial"/>
        <family val="2"/>
      </rPr>
      <t>before</t>
    </r>
    <r>
      <rPr>
        <i/>
        <sz val="12"/>
        <color theme="1"/>
        <rFont val="Arial"/>
        <family val="2"/>
      </rPr>
      <t xml:space="preserve"> deduction of haircut</t>
    </r>
  </si>
  <si>
    <t>Event Date for a MODI report is the date on which the modification takes effect, except in the case of a change in the repurchase date to another date in the future, in which case, it is the date on which the change is agreed  --- so, in this example, the change takes effect on day 2 = 22 April</t>
  </si>
  <si>
    <t xml:space="preserve">Event Date for a MODI report is the date on which the modification takes effect, except in the case of a change in the repurchase date to another date in the future, in which case, it is the date on which the change is agreed  </t>
  </si>
  <si>
    <r>
      <t xml:space="preserve">END-OF-DAY COLU REPORT FOR </t>
    </r>
    <r>
      <rPr>
        <b/>
        <u/>
        <sz val="12"/>
        <color rgb="FFFF0000"/>
        <rFont val="Arial"/>
        <family val="2"/>
      </rPr>
      <t>REPO 1</t>
    </r>
    <r>
      <rPr>
        <b/>
        <sz val="12"/>
        <color rgb="FFFF0000"/>
        <rFont val="Arial"/>
        <family val="2"/>
      </rPr>
      <t xml:space="preserve"> ON DAY 2 FOR DAY 1 (21-Apr)</t>
    </r>
  </si>
  <si>
    <r>
      <t>END-OF-DAY COLU REPORT FOR</t>
    </r>
    <r>
      <rPr>
        <b/>
        <u/>
        <sz val="12"/>
        <color rgb="FFFF0000"/>
        <rFont val="Arial"/>
        <family val="2"/>
      </rPr>
      <t xml:space="preserve"> REPO 2</t>
    </r>
    <r>
      <rPr>
        <b/>
        <sz val="12"/>
        <color rgb="FFFF0000"/>
        <rFont val="Arial"/>
        <family val="2"/>
      </rPr>
      <t xml:space="preserve"> ON DAY 2 FOR DAY 1 (21-Apr)</t>
    </r>
  </si>
  <si>
    <t>Event Date for a MODI report is the date on which the modification takes effect, except in the case of a change in the repurchase date to another date in the future, in which case, it is the date on which the change is agreed  --- so, in this example, the change takes effect on day 3 = 23 April</t>
  </si>
  <si>
    <t>this field should be EGRN, ETSB or NOAP --- as this repo is an evergreen, the field = EGRN</t>
  </si>
  <si>
    <t>this field should be EGRN, ETSB or NOAP --- as this repo is an evergreen, the field = ETSB</t>
  </si>
  <si>
    <t>Event Date for a MODI report is the date on which the modification takes effect, except in the case of a change in the repurchase date to another date in the future, in which case, it is the date on which the change is agreed, which is 21 May</t>
  </si>
  <si>
    <t>ISO schema requires 2.95 to be left blank if 2.75 is blank, even though not required by the Validation Rules and even though the collateral is re-usable if 2.20 = TTCA</t>
  </si>
  <si>
    <t>not applicable to commodity repos</t>
  </si>
  <si>
    <t>commodity</t>
  </si>
  <si>
    <t>2021-04-21</t>
  </si>
  <si>
    <t>IF TERMINATION IS NOTIFIED ON DAY 50 (09 Jun)</t>
  </si>
  <si>
    <t>2020-06-10T23:00:00Z</t>
  </si>
  <si>
    <t>2020-06-09</t>
  </si>
  <si>
    <t>Event Date for a MODI report is the date on which the modification takes effect, except in the case of a change in the repurchase date to another date in the future, in which case, it is the date on which the change is agreed  --- so, in this example, the change takes effect on day 50 = 9 June</t>
  </si>
  <si>
    <t>In this report, only the physical purchase leg and its termination are reported. There is no reporting of the cleared repo that results from an EFP or the reversal of the EFP and the close-out.</t>
  </si>
  <si>
    <t>physical purchase &amp; termination only</t>
  </si>
  <si>
    <t>LCHSARepoRulebook</t>
  </si>
  <si>
    <t>LCHLtdRepoRulebook</t>
  </si>
  <si>
    <t>EurexClearingConditions</t>
  </si>
  <si>
    <t>voice-brokers authorized as OTFs or MTFs will be reported as Trading Venues</t>
  </si>
  <si>
    <t>implicit</t>
  </si>
  <si>
    <t>new (multiple securities allocated post trade)</t>
  </si>
  <si>
    <t>depends on allocation</t>
  </si>
  <si>
    <t>CSV file for sharing UTI (Recommendation 3.1)</t>
  </si>
  <si>
    <r>
      <rPr>
        <sz val="12"/>
        <color rgb="FFFF0000"/>
        <rFont val="Arial"/>
        <family val="2"/>
      </rPr>
      <t>ReportingCounterparty</t>
    </r>
    <r>
      <rPr>
        <sz val="12"/>
        <color theme="1"/>
        <rFont val="Arial"/>
        <family val="2"/>
      </rPr>
      <t>,BranchOfTheReportingCounterparty,BranchOfTheOtherCounterparty,</t>
    </r>
    <r>
      <rPr>
        <sz val="12"/>
        <color rgb="FFFF0000"/>
        <rFont val="Arial"/>
        <family val="2"/>
      </rPr>
      <t>CounterpartySide,OtherCounterparty</t>
    </r>
    <r>
      <rPr>
        <sz val="12"/>
        <color theme="1"/>
        <rFont val="Arial"/>
        <family val="2"/>
      </rPr>
      <t>,CountryOfTheOtherCounterparty,</t>
    </r>
    <r>
      <rPr>
        <sz val="12"/>
        <color rgb="FFFF0000"/>
        <rFont val="Arial"/>
        <family val="2"/>
      </rPr>
      <t>UniqueTransactionIdentifier,TypeOfSFT,ExecutionTimestamp,ValueDate,MaturityDate,FixedRate,PrincipalAmountOnValueDate,PrincipalAmountCurrency,</t>
    </r>
    <r>
      <rPr>
        <sz val="12"/>
        <color theme="1"/>
        <rFont val="Arial"/>
        <family val="2"/>
      </rPr>
      <t>SecurityOrCommodityPrice,</t>
    </r>
    <r>
      <rPr>
        <sz val="12"/>
        <color rgb="FFFF0000"/>
        <rFont val="Arial"/>
        <family val="2"/>
      </rPr>
      <t>IdentificationOfASecurityUsedAsCollateral,CollateralQuantityOrNominalAmount</t>
    </r>
    <r>
      <rPr>
        <sz val="12"/>
        <color theme="1"/>
        <rFont val="Arial"/>
        <family val="2"/>
      </rPr>
      <t>,FloatingRate,AgentLender,ShellQuantity,ShellTradeID,TripartyAgent,SecurityIdentifier,BaseProduct,SubProduct,FurtherSubProduct,QuantityOrNominalAmount,UnitOfMeasure,CurrencyOfNominalAmount,FixedRebateRate,FloatingRebateRate,LendingFee</t>
    </r>
  </si>
  <si>
    <t>MP6I5ZYZBEU3UXPYFY54,,,GIVE,DL6FFRRLF74S01HE2M14,,MP6I5ZYZBEU3UXPYFY5420200420ABC,REPO,2020-04-20T10:55:30Z,2020-04-21,2020-04-28,-0.61,10162756.9,EUR,,DE0001102317,10000000,,,,,,,,,,,,,,,</t>
  </si>
  <si>
    <t>549300KM1L458YNTN21120200420ABC</t>
  </si>
  <si>
    <r>
      <rPr>
        <sz val="12"/>
        <color rgb="FFFF0000"/>
        <rFont val="Arial"/>
        <family val="2"/>
      </rPr>
      <t>ReportingCounterparty</t>
    </r>
    <r>
      <rPr>
        <sz val="12"/>
        <color theme="1"/>
        <rFont val="Arial"/>
        <family val="2"/>
      </rPr>
      <t>,BranchOfTheReportingCounterparty,BranchOfTheOtherCounterparty,</t>
    </r>
    <r>
      <rPr>
        <sz val="12"/>
        <color rgb="FFFF0000"/>
        <rFont val="Arial"/>
        <family val="2"/>
      </rPr>
      <t>CounterpartySide,OtherCounterparty</t>
    </r>
    <r>
      <rPr>
        <sz val="12"/>
        <color theme="1"/>
        <rFont val="Arial"/>
        <family val="2"/>
      </rPr>
      <t>,CountryOfTheOtherCounterparty,</t>
    </r>
    <r>
      <rPr>
        <sz val="12"/>
        <color rgb="FFFF0000"/>
        <rFont val="Arial"/>
        <family val="2"/>
      </rPr>
      <t>UniqueTransactionIdentifier,TypeOfSFT,ExecutionTimestamp,ValueDate,</t>
    </r>
    <r>
      <rPr>
        <sz val="12"/>
        <rFont val="Arial"/>
        <family val="2"/>
      </rPr>
      <t>MaturityDate,FixedRate,</t>
    </r>
    <r>
      <rPr>
        <sz val="12"/>
        <color rgb="FFFF0000"/>
        <rFont val="Arial"/>
        <family val="2"/>
      </rPr>
      <t>PrincipalAmountOnValueDate,PrincipalAmountCurrency,</t>
    </r>
    <r>
      <rPr>
        <sz val="12"/>
        <color theme="1"/>
        <rFont val="Arial"/>
        <family val="2"/>
      </rPr>
      <t>SecurityOrCommodityPrice,</t>
    </r>
    <r>
      <rPr>
        <sz val="12"/>
        <color rgb="FFFF0000"/>
        <rFont val="Arial"/>
        <family val="2"/>
      </rPr>
      <t>IdentificationOfASecurityUsedAsCollateral,CollateralQuantityOrNominalAmount,FloatingRate,AgentLender,</t>
    </r>
    <r>
      <rPr>
        <sz val="12"/>
        <color theme="1"/>
        <rFont val="Arial"/>
        <family val="2"/>
      </rPr>
      <t>ShellQuantity,ShellTradeID,</t>
    </r>
    <r>
      <rPr>
        <sz val="12"/>
        <color rgb="FFFF0000"/>
        <rFont val="Arial"/>
        <family val="2"/>
      </rPr>
      <t>TripartyAgent,</t>
    </r>
    <r>
      <rPr>
        <sz val="12"/>
        <color theme="1"/>
        <rFont val="Arial"/>
        <family val="2"/>
      </rPr>
      <t>SecurityIdentifier,BaseProduct,SubProduct,FurtherSubProduct,QuantityOrNominalAmount,UnitOfMeasure,CurrencyOfNominalAmount,FixedRebateRate,FloatingRebateRate,LendingFee</t>
    </r>
  </si>
  <si>
    <t>549300KM1L458YNTN211,,,GIVE,AL61GG34LM12CV28I911,,549300KM1L458YNTN21120200420ABC,REPO,2020-04-20T10:55:30Z,2020-04-21,,,10162756.9,EUR,,,,ESTR,549300RM34L56MA11M54,,,549300WCGB70D06XZS54,,,,,,,,,,</t>
  </si>
  <si>
    <t>client</t>
  </si>
  <si>
    <t>2.1B</t>
  </si>
  <si>
    <t>2.11B</t>
  </si>
  <si>
    <t>documented buy/sell-back</t>
  </si>
  <si>
    <t>undocumented buy/sell-back</t>
  </si>
  <si>
    <t>what the sample is about</t>
  </si>
  <si>
    <t>simple fixed-term, fixed-rate repurchase transaction</t>
  </si>
  <si>
    <t>2.1A</t>
  </si>
  <si>
    <t>OTC repo cleared post trade</t>
  </si>
  <si>
    <t>FICC+triparty agent</t>
  </si>
  <si>
    <t>extendible repo</t>
  </si>
  <si>
    <t>substitution</t>
  </si>
  <si>
    <t>termination</t>
  </si>
  <si>
    <t>repo by branch</t>
  </si>
  <si>
    <t>repo by small NFC on RFQ platform</t>
  </si>
  <si>
    <t>traditional voice-brokered repo</t>
  </si>
  <si>
    <t>traditional OTC repo</t>
  </si>
  <si>
    <t>forward repo</t>
  </si>
  <si>
    <t>OTC floating-rate repo</t>
  </si>
  <si>
    <t>agency repo reported by agent</t>
  </si>
  <si>
    <t>agency repo reported by principal</t>
  </si>
  <si>
    <t>OTC open repo</t>
  </si>
  <si>
    <t>traditional tri-party repo</t>
  </si>
  <si>
    <t>DBV repo</t>
  </si>
  <si>
    <t>bilateral electronic GC repo</t>
  </si>
  <si>
    <t>anonymous electronic repo</t>
  </si>
  <si>
    <t>GC financing repo (£GC/TDBV)</t>
  </si>
  <si>
    <t>open evergreen repo</t>
  </si>
  <si>
    <t>fixed-term evergreen repo</t>
  </si>
  <si>
    <t>evergreen repo with crawling end-date</t>
  </si>
  <si>
    <t>2.11A</t>
  </si>
  <si>
    <t>Margin Update report --- cleared repo between a clearing member &amp; a CCP --- series of reports</t>
  </si>
  <si>
    <t xml:space="preserve">Margin Update report --- cleared repo between a clearing member &amp; a clearing client </t>
  </si>
  <si>
    <t>evergreens &amp; extendibles</t>
  </si>
  <si>
    <t>MiFIR report for multiple-security repo</t>
  </si>
  <si>
    <t>MiFIR report for single-security repo</t>
  </si>
  <si>
    <t>BTEEXJUGU9IKEA3FX20200418X025X121XO00X0000099125</t>
  </si>
  <si>
    <t>Re-use Update report using FSB/RTS estimated re-use formula</t>
  </si>
  <si>
    <t>overview table</t>
  </si>
  <si>
    <t>Cells highlighted in yellow indicate successive addition of new features to sample.</t>
  </si>
  <si>
    <r>
      <rPr>
        <b/>
        <sz val="11"/>
        <color theme="1"/>
        <rFont val="Calibri"/>
        <family val="2"/>
        <scheme val="minor"/>
      </rPr>
      <t>undocumented</t>
    </r>
    <r>
      <rPr>
        <sz val="11"/>
        <color theme="1"/>
        <rFont val="Calibri"/>
        <family val="2"/>
        <scheme val="minor"/>
      </rPr>
      <t xml:space="preserve"> buy/sell-back</t>
    </r>
  </si>
  <si>
    <r>
      <t xml:space="preserve">simple fixed-term, fixed-rate repurchase transaction &amp; </t>
    </r>
    <r>
      <rPr>
        <b/>
        <sz val="11"/>
        <color theme="1"/>
        <rFont val="Calibri"/>
        <family val="2"/>
        <scheme val="minor"/>
      </rPr>
      <t>CSV-format UTI-sharing message</t>
    </r>
  </si>
  <si>
    <r>
      <t xml:space="preserve">simple fixed-term, fixed-rate repurchase transaction by a </t>
    </r>
    <r>
      <rPr>
        <b/>
        <sz val="11"/>
        <color theme="1"/>
        <rFont val="Calibri"/>
        <family val="2"/>
        <scheme val="minor"/>
      </rPr>
      <t>branch</t>
    </r>
    <r>
      <rPr>
        <sz val="11"/>
        <color theme="1"/>
        <rFont val="Calibri"/>
        <family val="2"/>
        <scheme val="minor"/>
      </rPr>
      <t xml:space="preserve"> using a </t>
    </r>
    <r>
      <rPr>
        <b/>
        <sz val="11"/>
        <color theme="1"/>
        <rFont val="Calibri"/>
        <family val="2"/>
        <scheme val="minor"/>
      </rPr>
      <t>custodian</t>
    </r>
    <r>
      <rPr>
        <sz val="11"/>
        <color theme="1"/>
        <rFont val="Calibri"/>
        <family val="2"/>
        <scheme val="minor"/>
      </rPr>
      <t xml:space="preserve"> to setttle</t>
    </r>
  </si>
  <si>
    <r>
      <t xml:space="preserve">simple fixed-term, fixed-rate repurchase transaction by a </t>
    </r>
    <r>
      <rPr>
        <b/>
        <sz val="11"/>
        <color theme="1"/>
        <rFont val="Calibri"/>
        <family val="2"/>
        <scheme val="minor"/>
      </rPr>
      <t>small NFC</t>
    </r>
    <r>
      <rPr>
        <sz val="11"/>
        <color theme="1"/>
        <rFont val="Calibri"/>
        <family val="2"/>
        <scheme val="minor"/>
      </rPr>
      <t xml:space="preserve"> transacted on an </t>
    </r>
    <r>
      <rPr>
        <b/>
        <sz val="11"/>
        <color theme="1"/>
        <rFont val="Calibri"/>
        <family val="2"/>
        <scheme val="minor"/>
      </rPr>
      <t>RFQ platform</t>
    </r>
  </si>
  <si>
    <r>
      <t xml:space="preserve">simple fixed-term, fixed-rate repurchase transaction transacted by an </t>
    </r>
    <r>
      <rPr>
        <b/>
        <sz val="11"/>
        <color theme="1"/>
        <rFont val="Calibri"/>
        <family val="2"/>
        <scheme val="minor"/>
      </rPr>
      <t>agent</t>
    </r>
    <r>
      <rPr>
        <sz val="11"/>
        <color theme="1"/>
        <rFont val="Calibri"/>
        <family val="2"/>
        <scheme val="minor"/>
      </rPr>
      <t xml:space="preserve"> for client funds &amp; </t>
    </r>
    <r>
      <rPr>
        <b/>
        <sz val="11"/>
        <color theme="1"/>
        <rFont val="Calibri"/>
        <family val="2"/>
        <scheme val="minor"/>
      </rPr>
      <t>reported by agent</t>
    </r>
  </si>
  <si>
    <r>
      <t xml:space="preserve">simple fixed-term, fixed-rate repurchase transaction transacted by an agent for client funds &amp; </t>
    </r>
    <r>
      <rPr>
        <b/>
        <sz val="11"/>
        <color theme="1"/>
        <rFont val="Calibri"/>
        <family val="2"/>
        <scheme val="minor"/>
      </rPr>
      <t>reported by dealer</t>
    </r>
  </si>
  <si>
    <r>
      <t xml:space="preserve">simple fixed-term, fixed-rate repurchase transaction transacted on </t>
    </r>
    <r>
      <rPr>
        <b/>
        <sz val="11"/>
        <color theme="1"/>
        <rFont val="Calibri"/>
        <family val="2"/>
        <scheme val="minor"/>
      </rPr>
      <t>RFQ platform</t>
    </r>
    <r>
      <rPr>
        <sz val="11"/>
        <color rgb="FFFF0000"/>
        <rFont val="Calibri"/>
        <family val="2"/>
        <scheme val="minor"/>
      </rPr>
      <t xml:space="preserve"> </t>
    </r>
    <r>
      <rPr>
        <sz val="11"/>
        <color theme="1"/>
        <rFont val="Calibri"/>
        <family val="2"/>
        <scheme val="minor"/>
      </rPr>
      <t xml:space="preserve">by an agent for client funds &amp; </t>
    </r>
    <r>
      <rPr>
        <b/>
        <sz val="11"/>
        <color theme="1"/>
        <rFont val="Calibri"/>
        <family val="2"/>
        <scheme val="minor"/>
      </rPr>
      <t>reported by agent</t>
    </r>
  </si>
  <si>
    <r>
      <t>simple fixed-term, fixed-rate repurchase transaction transacte</t>
    </r>
    <r>
      <rPr>
        <sz val="11"/>
        <rFont val="Calibri"/>
        <family val="2"/>
        <scheme val="minor"/>
      </rPr>
      <t>d on RFQ platform</t>
    </r>
    <r>
      <rPr>
        <sz val="11"/>
        <color theme="1"/>
        <rFont val="Calibri"/>
        <family val="2"/>
        <scheme val="minor"/>
      </rPr>
      <t xml:space="preserve"> by an agent for client funds &amp; </t>
    </r>
    <r>
      <rPr>
        <b/>
        <sz val="11"/>
        <color theme="1"/>
        <rFont val="Calibri"/>
        <family val="2"/>
        <scheme val="minor"/>
      </rPr>
      <t>reported by dealer</t>
    </r>
  </si>
  <si>
    <r>
      <t>simple fixed-term, fixed-rate</t>
    </r>
    <r>
      <rPr>
        <b/>
        <sz val="11"/>
        <color theme="1"/>
        <rFont val="Calibri"/>
        <family val="2"/>
        <scheme val="minor"/>
      </rPr>
      <t xml:space="preserve"> reverse repurchase transaction</t>
    </r>
    <r>
      <rPr>
        <sz val="11"/>
        <color theme="1"/>
        <rFont val="Calibri"/>
        <family val="2"/>
        <scheme val="minor"/>
      </rPr>
      <t xml:space="preserve"> transacted on RFQ platform by an agent for client funds &amp; reported by dealer</t>
    </r>
  </si>
  <si>
    <r>
      <t>simple fixed-term,</t>
    </r>
    <r>
      <rPr>
        <sz val="11"/>
        <color rgb="FFFF0000"/>
        <rFont val="Calibri"/>
        <family val="2"/>
        <scheme val="minor"/>
      </rPr>
      <t xml:space="preserve"> </t>
    </r>
    <r>
      <rPr>
        <b/>
        <sz val="11"/>
        <color theme="1"/>
        <rFont val="Calibri"/>
        <family val="2"/>
        <scheme val="minor"/>
      </rPr>
      <t xml:space="preserve">floating-rate </t>
    </r>
    <r>
      <rPr>
        <sz val="11"/>
        <rFont val="Calibri"/>
        <family val="2"/>
        <scheme val="minor"/>
      </rPr>
      <t>repurchase transaction</t>
    </r>
  </si>
  <si>
    <r>
      <t xml:space="preserve">simple </t>
    </r>
    <r>
      <rPr>
        <b/>
        <sz val="11"/>
        <color theme="1"/>
        <rFont val="Calibri"/>
        <family val="2"/>
        <scheme val="minor"/>
      </rPr>
      <t>forward,</t>
    </r>
    <r>
      <rPr>
        <sz val="11"/>
        <rFont val="Calibri"/>
        <family val="2"/>
        <scheme val="minor"/>
      </rPr>
      <t xml:space="preserve"> fixed-rate repurchase transaction &amp; adjustment of purchase price</t>
    </r>
  </si>
  <si>
    <r>
      <t xml:space="preserve">simple </t>
    </r>
    <r>
      <rPr>
        <b/>
        <sz val="11"/>
        <color theme="1"/>
        <rFont val="Calibri"/>
        <family val="2"/>
        <scheme val="minor"/>
      </rPr>
      <t>open,</t>
    </r>
    <r>
      <rPr>
        <sz val="11"/>
        <color theme="1"/>
        <rFont val="Calibri"/>
        <family val="2"/>
        <scheme val="minor"/>
      </rPr>
      <t xml:space="preserve"> fixed-rate</t>
    </r>
    <r>
      <rPr>
        <sz val="11"/>
        <rFont val="Calibri"/>
        <family val="2"/>
        <scheme val="minor"/>
      </rPr>
      <t xml:space="preserve"> repurchase transaction &amp; re-rate event</t>
    </r>
  </si>
  <si>
    <r>
      <t xml:space="preserve">simple </t>
    </r>
    <r>
      <rPr>
        <b/>
        <sz val="11"/>
        <color theme="1"/>
        <rFont val="Calibri"/>
        <family val="2"/>
        <scheme val="minor"/>
      </rPr>
      <t>open, floating-rate</t>
    </r>
    <r>
      <rPr>
        <sz val="11"/>
        <rFont val="Calibri"/>
        <family val="2"/>
        <scheme val="minor"/>
      </rPr>
      <t xml:space="preserve"> repurchase transaction</t>
    </r>
  </si>
  <si>
    <r>
      <t xml:space="preserve">simple open, fixed-rate repurchase transaction against a </t>
    </r>
    <r>
      <rPr>
        <b/>
        <sz val="11"/>
        <color theme="1"/>
        <rFont val="Calibri"/>
        <family val="2"/>
        <scheme val="minor"/>
      </rPr>
      <t>collateral basket</t>
    </r>
    <r>
      <rPr>
        <sz val="11"/>
        <rFont val="Calibri"/>
        <family val="2"/>
        <scheme val="minor"/>
      </rPr>
      <t xml:space="preserve"> managed by a</t>
    </r>
    <r>
      <rPr>
        <sz val="11"/>
        <color rgb="FFFF0000"/>
        <rFont val="Calibri"/>
        <family val="2"/>
        <scheme val="minor"/>
      </rPr>
      <t xml:space="preserve"> </t>
    </r>
    <r>
      <rPr>
        <b/>
        <sz val="11"/>
        <color theme="1"/>
        <rFont val="Calibri"/>
        <family val="2"/>
        <scheme val="minor"/>
      </rPr>
      <t>tri-party agent</t>
    </r>
    <r>
      <rPr>
        <sz val="11"/>
        <rFont val="Calibri"/>
        <family val="2"/>
        <scheme val="minor"/>
      </rPr>
      <t xml:space="preserve"> and </t>
    </r>
    <r>
      <rPr>
        <b/>
        <sz val="11"/>
        <rFont val="Calibri"/>
        <family val="2"/>
        <scheme val="minor"/>
      </rPr>
      <t>collateral known on T</t>
    </r>
  </si>
  <si>
    <r>
      <t xml:space="preserve">simple open, fixed-rate repurchase transaction against a collateral basket managed by a tri-party agent and </t>
    </r>
    <r>
      <rPr>
        <b/>
        <sz val="11"/>
        <color theme="1"/>
        <rFont val="Calibri"/>
        <family val="2"/>
        <scheme val="minor"/>
      </rPr>
      <t>collateral unknown on T</t>
    </r>
  </si>
  <si>
    <r>
      <t xml:space="preserve">simple open, fixed-rate repurchase transaction against a collateral basket managed by a tri-party agent and collateral unknown on T &amp; </t>
    </r>
    <r>
      <rPr>
        <b/>
        <sz val="11"/>
        <color theme="1"/>
        <rFont val="Calibri"/>
        <family val="2"/>
        <scheme val="minor"/>
      </rPr>
      <t>CSV-format UTI-sharing message</t>
    </r>
  </si>
  <si>
    <r>
      <t xml:space="preserve">simple open, fixed-rate repurchase transaction against a collateral basket managed by </t>
    </r>
    <r>
      <rPr>
        <b/>
        <sz val="11"/>
        <color theme="1"/>
        <rFont val="Calibri"/>
        <family val="2"/>
        <scheme val="minor"/>
      </rPr>
      <t>DBV</t>
    </r>
    <r>
      <rPr>
        <sz val="11"/>
        <color theme="1"/>
        <rFont val="Calibri"/>
        <family val="2"/>
        <scheme val="minor"/>
      </rPr>
      <t xml:space="preserve"> and collateral unknown on T</t>
    </r>
  </si>
  <si>
    <r>
      <t xml:space="preserve">simple fixed-term, fixed-rate repurchase transaction transacted against </t>
    </r>
    <r>
      <rPr>
        <b/>
        <sz val="11"/>
        <color theme="1"/>
        <rFont val="Calibri"/>
        <family val="2"/>
        <scheme val="minor"/>
      </rPr>
      <t xml:space="preserve">multiple securities </t>
    </r>
    <r>
      <rPr>
        <sz val="11"/>
        <rFont val="Calibri"/>
        <family val="2"/>
        <scheme val="minor"/>
      </rPr>
      <t>on the GC facility of an ATS</t>
    </r>
  </si>
  <si>
    <r>
      <rPr>
        <sz val="11"/>
        <rFont val="Calibri"/>
        <family val="2"/>
        <scheme val="minor"/>
      </rPr>
      <t xml:space="preserve">simple fixed-term, fixed-rate repurchase transaction transacted against a single security on an ATS &amp; </t>
    </r>
    <r>
      <rPr>
        <b/>
        <sz val="11"/>
        <color theme="1"/>
        <rFont val="Calibri"/>
        <family val="2"/>
        <scheme val="minor"/>
      </rPr>
      <t>cleared on a CCP</t>
    </r>
  </si>
  <si>
    <r>
      <rPr>
        <sz val="11"/>
        <rFont val="Calibri"/>
        <family val="2"/>
        <scheme val="minor"/>
      </rPr>
      <t xml:space="preserve">simple fixed-term, fixed-rate repurchase transaction transacted against a single security on an ATS &amp; </t>
    </r>
    <r>
      <rPr>
        <b/>
        <sz val="11"/>
        <color theme="1"/>
        <rFont val="Calibri"/>
        <family val="2"/>
        <scheme val="minor"/>
      </rPr>
      <t>cleared on a CCP post trade</t>
    </r>
  </si>
  <si>
    <r>
      <t xml:space="preserve">simple fixed-term, fixed-rate repurchase transaction transacted on the </t>
    </r>
    <r>
      <rPr>
        <b/>
        <sz val="11"/>
        <color theme="1"/>
        <rFont val="Calibri"/>
        <family val="2"/>
        <scheme val="minor"/>
      </rPr>
      <t>Term DBV facility</t>
    </r>
  </si>
  <si>
    <r>
      <t xml:space="preserve">simple fixed-term, fixed-rate repurchase transaction transacted on the </t>
    </r>
    <r>
      <rPr>
        <b/>
        <sz val="11"/>
        <color theme="1"/>
        <rFont val="Calibri"/>
        <family val="2"/>
        <scheme val="minor"/>
      </rPr>
      <t>LCH SA euroGC+ facility</t>
    </r>
  </si>
  <si>
    <r>
      <t xml:space="preserve">simple fixed-term, fixed-rate repurchase transaction transacted on </t>
    </r>
    <r>
      <rPr>
        <b/>
        <sz val="11"/>
        <color theme="1"/>
        <rFont val="Calibri"/>
        <family val="2"/>
        <scheme val="minor"/>
      </rPr>
      <t>Eurex EGCP</t>
    </r>
  </si>
  <si>
    <r>
      <rPr>
        <b/>
        <sz val="11"/>
        <color theme="1"/>
        <rFont val="Calibri"/>
        <family val="2"/>
        <scheme val="minor"/>
      </rPr>
      <t>substitution</t>
    </r>
    <r>
      <rPr>
        <sz val="11"/>
        <color theme="1"/>
        <rFont val="Calibri"/>
        <family val="2"/>
        <scheme val="minor"/>
      </rPr>
      <t xml:space="preserve"> of collateral</t>
    </r>
  </si>
  <si>
    <r>
      <t xml:space="preserve">ad hoc </t>
    </r>
    <r>
      <rPr>
        <b/>
        <sz val="11"/>
        <color theme="1"/>
        <rFont val="Calibri"/>
        <family val="2"/>
        <scheme val="minor"/>
      </rPr>
      <t>termination</t>
    </r>
    <r>
      <rPr>
        <sz val="11"/>
        <color theme="1"/>
        <rFont val="Calibri"/>
        <family val="2"/>
        <scheme val="minor"/>
      </rPr>
      <t xml:space="preserve"> of fixed-term repurchase transaction</t>
    </r>
  </si>
  <si>
    <r>
      <rPr>
        <b/>
        <sz val="11"/>
        <color theme="1"/>
        <rFont val="Calibri"/>
        <family val="2"/>
        <scheme val="minor"/>
      </rPr>
      <t>variation margin</t>
    </r>
    <r>
      <rPr>
        <sz val="11"/>
        <color theme="1"/>
        <rFont val="Calibri"/>
        <family val="2"/>
        <scheme val="minor"/>
      </rPr>
      <t xml:space="preserve"> on repurchase transaction not cleared by a CCP</t>
    </r>
  </si>
  <si>
    <r>
      <rPr>
        <b/>
        <sz val="11"/>
        <color theme="1"/>
        <rFont val="Calibri"/>
        <family val="2"/>
        <scheme val="minor"/>
      </rPr>
      <t>open evergreen</t>
    </r>
    <r>
      <rPr>
        <sz val="11"/>
        <color theme="1"/>
        <rFont val="Calibri"/>
        <family val="2"/>
        <scheme val="minor"/>
      </rPr>
      <t xml:space="preserve"> repurchase transaction with </t>
    </r>
    <r>
      <rPr>
        <b/>
        <sz val="11"/>
        <color theme="1"/>
        <rFont val="Calibri"/>
        <family val="2"/>
        <scheme val="minor"/>
      </rPr>
      <t>extended notice period</t>
    </r>
    <r>
      <rPr>
        <sz val="11"/>
        <color rgb="FFFF0000"/>
        <rFont val="Calibri"/>
        <family val="2"/>
        <scheme val="minor"/>
      </rPr>
      <t xml:space="preserve"> </t>
    </r>
    <r>
      <rPr>
        <sz val="11"/>
        <color theme="1"/>
        <rFont val="Calibri"/>
        <family val="2"/>
        <scheme val="minor"/>
      </rPr>
      <t>&amp; termination event</t>
    </r>
  </si>
  <si>
    <r>
      <rPr>
        <b/>
        <sz val="11"/>
        <color theme="1"/>
        <rFont val="Calibri"/>
        <family val="2"/>
        <scheme val="minor"/>
      </rPr>
      <t>fixed-term</t>
    </r>
    <r>
      <rPr>
        <sz val="11"/>
        <color theme="1"/>
        <rFont val="Calibri"/>
        <family val="2"/>
        <scheme val="minor"/>
      </rPr>
      <t xml:space="preserve"> evergreen repurchase transaction with extended notice period &amp; termination event</t>
    </r>
  </si>
  <si>
    <r>
      <t xml:space="preserve">fixed-term evergreen repurchase transaction with </t>
    </r>
    <r>
      <rPr>
        <b/>
        <sz val="11"/>
        <color theme="1"/>
        <rFont val="Calibri"/>
        <family val="2"/>
        <scheme val="minor"/>
      </rPr>
      <t>crawling/dynamic/rolling end-date</t>
    </r>
    <r>
      <rPr>
        <sz val="11"/>
        <color theme="1"/>
        <rFont val="Calibri"/>
        <family val="2"/>
        <scheme val="minor"/>
      </rPr>
      <t xml:space="preserve"> &amp; termination event</t>
    </r>
  </si>
  <si>
    <r>
      <rPr>
        <b/>
        <sz val="11"/>
        <color theme="1"/>
        <rFont val="Calibri"/>
        <family val="2"/>
        <scheme val="minor"/>
      </rPr>
      <t>extendible</t>
    </r>
    <r>
      <rPr>
        <sz val="11"/>
        <color theme="1"/>
        <rFont val="Calibri"/>
        <family val="2"/>
        <scheme val="minor"/>
      </rPr>
      <t xml:space="preserve"> repo &amp; extension event</t>
    </r>
  </si>
  <si>
    <r>
      <t xml:space="preserve">how a simple fixed-term, fixed-rate repurchase transaction against a </t>
    </r>
    <r>
      <rPr>
        <b/>
        <sz val="11"/>
        <color theme="1"/>
        <rFont val="Calibri"/>
        <family val="2"/>
        <scheme val="minor"/>
      </rPr>
      <t xml:space="preserve">single security </t>
    </r>
    <r>
      <rPr>
        <sz val="11"/>
        <color theme="1"/>
        <rFont val="Calibri"/>
        <family val="2"/>
        <scheme val="minor"/>
      </rPr>
      <t xml:space="preserve">might be reported under </t>
    </r>
    <r>
      <rPr>
        <b/>
        <sz val="11"/>
        <color theme="1"/>
        <rFont val="Calibri"/>
        <family val="2"/>
        <scheme val="minor"/>
      </rPr>
      <t>MiFIR</t>
    </r>
  </si>
  <si>
    <r>
      <t xml:space="preserve">how a simple fixed-term, fixed-rate repurchase transaction against </t>
    </r>
    <r>
      <rPr>
        <b/>
        <sz val="11"/>
        <color theme="1"/>
        <rFont val="Calibri"/>
        <family val="2"/>
        <scheme val="minor"/>
      </rPr>
      <t>multiple securities</t>
    </r>
    <r>
      <rPr>
        <sz val="11"/>
        <color theme="1"/>
        <rFont val="Calibri"/>
        <family val="2"/>
        <scheme val="minor"/>
      </rPr>
      <t xml:space="preserve"> might be reported under MiFIR</t>
    </r>
  </si>
  <si>
    <r>
      <t xml:space="preserve">Margin Update report for repo between </t>
    </r>
    <r>
      <rPr>
        <b/>
        <sz val="11"/>
        <color theme="1"/>
        <rFont val="Calibri"/>
        <family val="2"/>
        <scheme val="minor"/>
      </rPr>
      <t>CCP clearing member and clearing client</t>
    </r>
  </si>
  <si>
    <r>
      <rPr>
        <b/>
        <sz val="11"/>
        <color theme="1"/>
        <rFont val="Calibri"/>
        <family val="2"/>
        <scheme val="minor"/>
      </rPr>
      <t xml:space="preserve">Re-use Update </t>
    </r>
    <r>
      <rPr>
        <sz val="11"/>
        <color theme="1"/>
        <rFont val="Calibri"/>
        <family val="2"/>
        <scheme val="minor"/>
      </rPr>
      <t>report for estimated report</t>
    </r>
  </si>
  <si>
    <r>
      <rPr>
        <b/>
        <sz val="11"/>
        <color theme="1"/>
        <rFont val="Calibri"/>
        <family val="2"/>
        <scheme val="minor"/>
      </rPr>
      <t xml:space="preserve">Margin Update </t>
    </r>
    <r>
      <rPr>
        <sz val="11"/>
        <color theme="1"/>
        <rFont val="Calibri"/>
        <family val="2"/>
        <scheme val="minor"/>
      </rPr>
      <t>report</t>
    </r>
    <r>
      <rPr>
        <b/>
        <sz val="11"/>
        <color theme="1"/>
        <rFont val="Calibri"/>
        <family val="2"/>
        <scheme val="minor"/>
      </rPr>
      <t xml:space="preserve"> </t>
    </r>
    <r>
      <rPr>
        <sz val="11"/>
        <color theme="1"/>
        <rFont val="Calibri"/>
        <family val="2"/>
        <scheme val="minor"/>
      </rPr>
      <t xml:space="preserve">for repo between </t>
    </r>
    <r>
      <rPr>
        <b/>
        <sz val="11"/>
        <color theme="1"/>
        <rFont val="Calibri"/>
        <family val="2"/>
        <scheme val="minor"/>
      </rPr>
      <t>CCP and clearing member</t>
    </r>
  </si>
  <si>
    <t>IDB</t>
  </si>
  <si>
    <t>IDB+Sponsoring Member</t>
  </si>
  <si>
    <t>FICC-cleared repo</t>
  </si>
  <si>
    <r>
      <t xml:space="preserve">simple fixed-term, fixed-rate repurchase transaction transacted on </t>
    </r>
    <r>
      <rPr>
        <b/>
        <sz val="11"/>
        <rFont val="Calibri"/>
        <family val="2"/>
        <scheme val="minor"/>
      </rPr>
      <t>FICC Sponsored Repo</t>
    </r>
  </si>
  <si>
    <r>
      <t xml:space="preserve">simple fixed-term, fixed-rate repurchase transaction transacted on </t>
    </r>
    <r>
      <rPr>
        <b/>
        <sz val="11"/>
        <color theme="1"/>
        <rFont val="Calibri"/>
        <family val="2"/>
        <scheme val="minor"/>
      </rPr>
      <t>FICC-cleared repo</t>
    </r>
  </si>
  <si>
    <t>FICC</t>
  </si>
  <si>
    <t>MUFG Securities EMEA Plc</t>
  </si>
  <si>
    <t>U7M81AY481YLIOR75625</t>
  </si>
  <si>
    <t>FICCGSDRULEBOOK</t>
  </si>
  <si>
    <r>
      <rPr>
        <b/>
        <sz val="12"/>
        <color rgb="FFFF0000"/>
        <rFont val="Arial"/>
        <family val="2"/>
      </rPr>
      <t>Context</t>
    </r>
    <r>
      <rPr>
        <sz val="12"/>
        <color rgb="FFFF0000"/>
        <rFont val="Arial"/>
        <family val="2"/>
      </rPr>
      <t xml:space="preserve">: A UCITS transacts a repo through its EU management company on the Sponsored Repo facility offered in the US by FICC. This involves the UCITS &amp; a Sponsoring Member of FICC (in this example, BoNY Mellon) transacting the repo &amp; then passing the </t>
    </r>
    <r>
      <rPr>
        <u/>
        <sz val="12"/>
        <color rgb="FFFF0000"/>
        <rFont val="Arial"/>
        <family val="2"/>
      </rPr>
      <t>repurchase</t>
    </r>
    <r>
      <rPr>
        <sz val="12"/>
        <color rgb="FFFF0000"/>
        <rFont val="Arial"/>
        <family val="2"/>
      </rPr>
      <t xml:space="preserve"> leg to FICC for clearing. The UCITS &amp; Sponsoring Member settle the purchase leg between themselves. To report this repo, it is recommended that the original bilateral repo is reported as a "prior repo" by the UCITS management company (to which reporting responsibility is delegated by SFTR). This is then reported as being terminated same day and a cleared repo with FICC reported. As FICC is clearing only the repurchase leg of the prior repo, the report of the cleared repo has a zero purchase price but the original repurchase price.</t>
    </r>
  </si>
  <si>
    <t>do not fill in this field if 1:16 = TRUE, even though DBV is a tri-party service: ESMA Guidelines examples do not fill in both fields</t>
  </si>
  <si>
    <t>5493002MIGPVI71S2611</t>
  </si>
  <si>
    <t>Tullett Liberty Securities LLC</t>
  </si>
  <si>
    <t>549300H47WTHXPU08X20</t>
  </si>
  <si>
    <t>ES</t>
  </si>
  <si>
    <t xml:space="preserve">event 1: report of cleared repo by Reporting Counterparty </t>
  </si>
  <si>
    <t>event 2: report of cleared repo by CCP</t>
  </si>
  <si>
    <t>recimmend dirty price</t>
  </si>
  <si>
    <t>cleared buy/sell-back</t>
  </si>
  <si>
    <r>
      <rPr>
        <b/>
        <sz val="11"/>
        <color theme="1"/>
        <rFont val="Calibri"/>
        <family val="2"/>
        <scheme val="minor"/>
      </rPr>
      <t>cleared</t>
    </r>
    <r>
      <rPr>
        <sz val="11"/>
        <color theme="1"/>
        <rFont val="Calibri"/>
        <family val="2"/>
        <scheme val="minor"/>
      </rPr>
      <t xml:space="preserve"> buy/sell-back</t>
    </r>
  </si>
  <si>
    <t>buy/sell-backs</t>
  </si>
  <si>
    <t>BNP Paribas Securities Services</t>
  </si>
  <si>
    <t>ES00000124H4</t>
  </si>
  <si>
    <t>9598007A56S18711AH60</t>
  </si>
  <si>
    <t>BTAM</t>
  </si>
  <si>
    <t>CME Amsterdam BV</t>
  </si>
  <si>
    <t>5.15% Spain 31-Oct-2044</t>
  </si>
  <si>
    <t>BTAMXJUGU9IKEA3FX20200418X025X120XO00X0000073746</t>
  </si>
  <si>
    <t>for the CCP, the Execution Timestamp should be the same as the Clearing Timestamp (as the CCP's contract is formed by the act of clearing) but ESMA's Guidelines say the Clearing Timestamp should be later for clearing by novation, so it is assumed that the CCP will report the Execution Timestamp of the Clearing Member as its own Execution Timestamp</t>
  </si>
  <si>
    <t>for the CCP, the Execution Timestamp should be the same as the Clearing Timestamp (as the CCP's contract is formed by the act of clearing) and ESMA's draft Guidelines say this is what should be reported where clearing is by open offer, as this in this example.</t>
  </si>
  <si>
    <t>assume no haircut for undocumented buy/sell-backs &amp; documented buy/sell-backs as matter of market practice</t>
  </si>
  <si>
    <t>Portfolio Codes do not have to match</t>
  </si>
  <si>
    <r>
      <t>simple fixed-term, fixed-rate repurchase transaction transacted through a</t>
    </r>
    <r>
      <rPr>
        <b/>
        <sz val="11"/>
        <color theme="1"/>
        <rFont val="Calibri"/>
        <family val="2"/>
        <scheme val="minor"/>
      </rPr>
      <t xml:space="preserve"> voice-broker which is an MTF</t>
    </r>
  </si>
  <si>
    <t>GFM Ltd is agent for the funds as it signs the GMRA &amp; deals on their behalf: note that there is no requirement for the counterparty to the funds to report the Agent Lender but this is recommended</t>
  </si>
  <si>
    <t>ESTR+5</t>
  </si>
  <si>
    <t>3.1, 3.2</t>
  </si>
  <si>
    <t>8.2, 8.3</t>
  </si>
  <si>
    <t>1.14, 9.2</t>
  </si>
  <si>
    <t>3.3, 4.3</t>
  </si>
  <si>
    <t>5.9, 8.4</t>
  </si>
  <si>
    <t>5.10, 5.12, 8.5</t>
  </si>
  <si>
    <t>5.1, 9.22</t>
  </si>
  <si>
    <t>7.3, 7.4, 7.5, 7.6</t>
  </si>
  <si>
    <t>5.1, 5.7, 9.7</t>
  </si>
  <si>
    <t>5.3, 5.5</t>
  </si>
  <si>
    <t>6.16, 6.17</t>
  </si>
  <si>
    <t>5.3, 6.8, 6.9</t>
  </si>
  <si>
    <t>9.1, 9.3, 9.4, 9.6, 9.8, 9.9, 9.19</t>
  </si>
  <si>
    <t>Event Date for COLU reports is the expected settlement date</t>
  </si>
  <si>
    <t>CCP post-trade+ICSD</t>
  </si>
  <si>
    <t>BrokerTec Europe Ltd --- GC facility</t>
  </si>
  <si>
    <t>2.13</t>
  </si>
  <si>
    <t>LCHCRDHSB849309BTEE20190420SW</t>
  </si>
  <si>
    <t>LCHCRDHSB84930286174859381290BTEE20190420SW</t>
  </si>
  <si>
    <t>2020-04-20T10:55:36Z</t>
  </si>
  <si>
    <t>in this example, the Trading Venue generates the UTIs, one for each of the repos into which the GC repo is split when passed to the CCP.</t>
  </si>
  <si>
    <t>1.8, 1.10, 1.12, 5.8, 7.1</t>
  </si>
  <si>
    <t>3.15, 4.1, 4.3</t>
  </si>
  <si>
    <t>1.8, 1.9, 1.10, 1.12, 5.8, 7.1</t>
  </si>
  <si>
    <t>8.2, 8.6, 8.8</t>
  </si>
  <si>
    <t>8.5, 8.9</t>
  </si>
  <si>
    <t>8.6, 8.7</t>
  </si>
  <si>
    <t>3.3, 4.3, Annex VI</t>
  </si>
  <si>
    <t>5.9, 7.1, 8.4</t>
  </si>
  <si>
    <t>5.9, 8.2</t>
  </si>
  <si>
    <t>5.10, 5.12, 8.5, 9.22</t>
  </si>
  <si>
    <t>5.1, 9.21</t>
  </si>
  <si>
    <t>5.1, 5.7</t>
  </si>
  <si>
    <t>5.7, 5.11</t>
  </si>
  <si>
    <t>5.7, 7.2</t>
  </si>
  <si>
    <t>5.7, 6.17</t>
  </si>
  <si>
    <t>6.16, 6.17, 6.18</t>
  </si>
  <si>
    <t>5.7, 9.3</t>
  </si>
  <si>
    <t>5.7, 6.8</t>
  </si>
  <si>
    <t>8.2, 9.11</t>
  </si>
  <si>
    <t>9.1, 9.3, 9.4, 9.5, 9.6, 9.19</t>
  </si>
  <si>
    <t>4.3, Annex VII</t>
  </si>
  <si>
    <t>ESMA's guidance of 25 May 2020 to ICMA requires 2.73=TRUE if (1) the repo is part of a portfolio that is collateralized on a net basis by a single pool of collateral or (2) if the repo is known, when reported, to be subject to variation margining calculated on the net exposure of a portfolio of repos under the same master agreement. In this example, it is assumed that margining is known to be on a net exposure basis because it is a provision of the master agreement and no alternative decision has been made (eg carving out for individual margining or use of a tri-party agent).</t>
  </si>
  <si>
    <t xml:space="preserve">Parties are required to fill out field 1.9 Counterparty Side and also to indicate collateral-giving with a negative sign in field 2.83 or, for cash collateral, field 2.76. </t>
  </si>
  <si>
    <t xml:space="preserve">parties are required to fill out field 1.9 Counterparty Side and also to indicate collateral-giving with a negative sign in field 2.83 or, for cash collateral, field 2.76. </t>
  </si>
  <si>
    <t>5.1, Annex III</t>
  </si>
  <si>
    <t>5.1, 5.2</t>
  </si>
  <si>
    <t>2,73</t>
  </si>
  <si>
    <t>ESMA's guidance of 25 May 2020 to ICMA requires 2.73=TRUE if (1) the repo is part of a portfolio that is collateralized on a net basis by a single pool of collateral or (2) if the repo is known, when reported, to be subject to variation margining calculated on the net exposure of a portfolio of repos under the same master agreement. In this example, it is assumed that margining is known to be on a net exposure basis because it is a provision of the master agreement and no alternative decision has been made (eg carving out for individual margining or use of a tri-party agent, other than JP Morgan). This example is of a tri-party repo not managed by JP Morgan, so margining is per repo and therefore 2.73 = FALSE.</t>
  </si>
  <si>
    <t>2020-04-19T11:05:18Z</t>
  </si>
  <si>
    <t>parties are required to fill out field 1.9 Counterparty Side and also to indicate collateral-giving with a negative sign in field 2.83 or, for cash collateral, field 2.76</t>
  </si>
  <si>
    <r>
      <t xml:space="preserve">ISIN of LCH </t>
    </r>
    <r>
      <rPr>
        <sz val="12"/>
        <rFont val="Calibri"/>
        <family val="2"/>
      </rPr>
      <t>€</t>
    </r>
    <r>
      <rPr>
        <i/>
        <sz val="12"/>
        <rFont val="Arial"/>
        <family val="2"/>
      </rPr>
      <t>GCPlus ECB Eligible Restricted collateral basket</t>
    </r>
  </si>
  <si>
    <t>ESMA's guidance of 25 May 2020 to ICMA requires 2.73=TRUE if (1) the repo is part of a portfolio that is collateralized on a net basis by a single pool of collateral or (2) if the repo is known, when reported, to be subject to variation margining calculated on the net exposure of a portfolio of repos under the same master agreement, but only for repos not cleared by a CCP.</t>
  </si>
  <si>
    <r>
      <t xml:space="preserve">SELL indicates this field is </t>
    </r>
    <r>
      <rPr>
        <i/>
        <u/>
        <sz val="12"/>
        <rFont val="Arial"/>
        <family val="2"/>
      </rPr>
      <t>not</t>
    </r>
    <r>
      <rPr>
        <i/>
        <sz val="12"/>
        <rFont val="Arial"/>
        <family val="2"/>
      </rPr>
      <t xml:space="preserve"> a short sale &amp; is required only for EU government securities &amp; equities subject to the Short Selling Regulation</t>
    </r>
  </si>
  <si>
    <t>ESMA's guidance of 25 May 2020 to ICMA requires 2.73=TRUE if (1) the repo is part of a portfolio that is collateralized on a net basis by a single pool of collateral or (2) if the repo is known, when reported, to be subject to variation margining calculated on the net exposure of a portfolio of repos under the same master agreement. However, variation margin is not possible in the case of undocumented buy/sell-backs because they are formed of two separate contracts. Consequently, for undocumented buy/sell-backs, field 2.73 = FALSE.</t>
  </si>
  <si>
    <r>
      <rPr>
        <b/>
        <sz val="12"/>
        <color rgb="FFFF0000"/>
        <rFont val="Arial"/>
        <family val="2"/>
      </rPr>
      <t>Context</t>
    </r>
    <r>
      <rPr>
        <sz val="12"/>
        <color rgb="FFFF0000"/>
        <rFont val="Arial"/>
        <family val="2"/>
      </rPr>
      <t>: HSBC sells an overnight repo on BrokerTec's CCP-cleared GC facility, on which trading is anonymous. Following the execution, HSBC allocates two securities from a pre-agreed basket of eligible collateral through the BrokerTec facility. However, when transmitted to LCH, for technical reasons, the GC repo has to be split into separate repos, each with one security as collateral. To reflect his procedure, BrokerTec provides separate UTIs.</t>
    </r>
  </si>
  <si>
    <t>this is the UTI of the "prior" bilateral repo assumed to exist before the cleared repo: the RTN has to be reported but the prior repo itself does not, where it is transacted on a Trading Venue and cleared by a CCP on the same day</t>
  </si>
  <si>
    <t>BTEEXJUGU9IKEA3FX20200418X025X120XO00X0000106273</t>
  </si>
  <si>
    <t>2020-04-19T11:32:45Z</t>
  </si>
  <si>
    <t>In the case of a repo for which the terms are agreed in the OTC market with the intention of submitting the repo to a CCP for clearing, and whether or not the transaction was conditional upon successful registration by the CCP, field 2.12 for any resulting cleared repos should be either (1) the timestamp generated by ETCMS, if used for matching submissions to the CCP, or if this is later than the Clearing Timestamp subsequently generated by the CCP, the Clearing Timestamp less one second; or otherwise (2) the date and time of the agreement by parties in the OTC market --- in effect, the date and time of the prior repo.</t>
  </si>
  <si>
    <t>COLU report for repos 1 &amp; 2</t>
  </si>
  <si>
    <t>COLU report for repo 3</t>
  </si>
  <si>
    <t xml:space="preserve">ADJUSTMENT OF PURCHASE PRICE (INSTEAD OF MARGIN) ON FORWARD PURCHASE DATE minus 1 (20 May) 
              (assumes T+1 delivery) (GMRA Annex I(c)(iii)) </t>
  </si>
  <si>
    <t>SUBSEQUENT MODIFICATION REPORT TO TERMINATE REPO ON DAY 6 FOR DAY 7 (29 April)</t>
  </si>
  <si>
    <t>2020-04-30T17:22:31Z</t>
  </si>
  <si>
    <t>Event Date of a modification of the terms of a transaction, other than a change in maturity date, is the date on which the change takes effect: in the case of a re-rate, it is the date on which the change in rate starts to effect interest calculations</t>
  </si>
  <si>
    <t>because the transaction ceases to be open and becomes fixed-term (see field2.14), this field no longer has to be filled in</t>
  </si>
  <si>
    <t>this field changes to FALSE as the transaction is no longer open</t>
  </si>
  <si>
    <t>this field has to be filled in, as the repurchase price can now be fixed</t>
  </si>
  <si>
    <t>MODI used, rather than ETRM, where termination is for future settlement, that is, beyond T+0</t>
  </si>
  <si>
    <t>because the transaction ceases to be open and is not an evergreen or extendible, this field no longer has to be filled in</t>
  </si>
  <si>
    <t>unknown</t>
  </si>
  <si>
    <r>
      <t xml:space="preserve">initial COLU report by HSBC
</t>
    </r>
    <r>
      <rPr>
        <b/>
        <sz val="11"/>
        <color rgb="FFFF0000"/>
        <rFont val="Arial"/>
        <family val="2"/>
      </rPr>
      <t>assuming no other €GCPlus repos outstanding &amp; allocation of 2 securities</t>
    </r>
  </si>
  <si>
    <t>Event Date of a COLU report which is retrospectively reporting the details of the collateral allocated to a new repo is the settlement date of the repo, in this example, 21 April, since COLU reports measure outstanding settled balances</t>
  </si>
  <si>
    <t>new+rerating+termination</t>
  </si>
  <si>
    <t>21-Apr-20</t>
  </si>
  <si>
    <r>
      <t xml:space="preserve">only repos transacted on GC facilities on an ATS that is </t>
    </r>
    <r>
      <rPr>
        <i/>
        <u/>
        <sz val="12"/>
        <rFont val="Arial"/>
        <family val="2"/>
      </rPr>
      <t>not</t>
    </r>
    <r>
      <rPr>
        <i/>
        <sz val="12"/>
        <rFont val="Arial"/>
        <family val="2"/>
      </rPr>
      <t xml:space="preserve"> connected to a CCP or on GC financing facilities and/or repos managed by a tri-party agent should be reported as general collateral (GENE): this is because CCPs cannot recognize GC trades from an ATS, so they are split for post-trade processing into component transactions each colateralized by one security</t>
    </r>
  </si>
  <si>
    <t>it is assumed in this example that, in respect of the transaction prior to CCP-clearing (the prior repo), the parties are using the standard domestic US legal agreement (MRA)</t>
  </si>
  <si>
    <t>Event Date of a COLU report is settlement date, in this example, day 3 = 23 April</t>
  </si>
  <si>
    <t>event on day 3 will be reported on day 4 = 24 April</t>
  </si>
  <si>
    <r>
      <t xml:space="preserve">report for </t>
    </r>
    <r>
      <rPr>
        <b/>
        <sz val="12"/>
        <color rgb="FFFF0000"/>
        <rFont val="Arial"/>
        <family val="2"/>
      </rPr>
      <t>client 1</t>
    </r>
  </si>
  <si>
    <r>
      <t xml:space="preserve">report by Dealer Bank v </t>
    </r>
    <r>
      <rPr>
        <b/>
        <sz val="12"/>
        <color rgb="FFFF0000"/>
        <rFont val="Arial"/>
        <family val="2"/>
      </rPr>
      <t>client 1</t>
    </r>
  </si>
  <si>
    <r>
      <t xml:space="preserve">report for </t>
    </r>
    <r>
      <rPr>
        <b/>
        <sz val="12"/>
        <color rgb="FFFF0000"/>
        <rFont val="Arial"/>
        <family val="2"/>
      </rPr>
      <t xml:space="preserve">client 1 </t>
    </r>
    <r>
      <rPr>
        <b/>
        <sz val="12"/>
        <color theme="1"/>
        <rFont val="Arial"/>
        <family val="2"/>
      </rPr>
      <t>by UCIT manager</t>
    </r>
  </si>
  <si>
    <r>
      <t xml:space="preserve"> report by Dealer Bank v </t>
    </r>
    <r>
      <rPr>
        <b/>
        <sz val="12"/>
        <color rgb="FFFF0000"/>
        <rFont val="Arial"/>
        <family val="2"/>
      </rPr>
      <t xml:space="preserve">client 1 </t>
    </r>
  </si>
  <si>
    <r>
      <t xml:space="preserve">coreport for </t>
    </r>
    <r>
      <rPr>
        <b/>
        <sz val="12"/>
        <color rgb="FFFF0000"/>
        <rFont val="Arial"/>
        <family val="2"/>
      </rPr>
      <t xml:space="preserve">client 1 </t>
    </r>
    <r>
      <rPr>
        <b/>
        <sz val="12"/>
        <color theme="1"/>
        <rFont val="Arial"/>
        <family val="2"/>
      </rPr>
      <t>by UCIT manager</t>
    </r>
  </si>
  <si>
    <t xml:space="preserve">COLLATERAL UPDATE REPORT BY HSBC ON DAY 2 = S+1 (21 April)                   </t>
  </si>
  <si>
    <r>
      <t xml:space="preserve"> </t>
    </r>
    <r>
      <rPr>
        <b/>
        <sz val="12"/>
        <rFont val="Arial"/>
        <family val="2"/>
      </rPr>
      <t xml:space="preserve">Dealer Bank v </t>
    </r>
    <r>
      <rPr>
        <b/>
        <sz val="12"/>
        <color rgb="FFFF0000"/>
        <rFont val="Arial"/>
        <family val="2"/>
      </rPr>
      <t>client 1</t>
    </r>
  </si>
  <si>
    <r>
      <t xml:space="preserve">                  2.3   New repurchase transaction --- non-forward fixed-term fixed-rate --- executed on a </t>
    </r>
    <r>
      <rPr>
        <b/>
        <sz val="14"/>
        <color rgb="FFFF0000"/>
        <rFont val="Arial"/>
        <family val="2"/>
      </rPr>
      <t>trading venue</t>
    </r>
    <r>
      <rPr>
        <b/>
        <sz val="14"/>
        <color theme="1"/>
        <rFont val="Arial"/>
        <family val="2"/>
      </rPr>
      <t xml:space="preserve"> with a </t>
    </r>
    <r>
      <rPr>
        <b/>
        <sz val="14"/>
        <color rgb="FFFF0000"/>
        <rFont val="Arial"/>
        <family val="2"/>
      </rPr>
      <t>small EU NFC</t>
    </r>
    <r>
      <rPr>
        <b/>
        <sz val="14"/>
        <color theme="1"/>
        <rFont val="Arial"/>
        <family val="2"/>
      </rPr>
      <t/>
    </r>
  </si>
  <si>
    <r>
      <t xml:space="preserve">                  2.14   New repurchase transactions --- non-forward fixed-term fixed-rate transactions --- executed on a </t>
    </r>
    <r>
      <rPr>
        <b/>
        <sz val="14"/>
        <color rgb="FFFF0000"/>
        <rFont val="Arial"/>
        <family val="2"/>
      </rPr>
      <t>trading venue</t>
    </r>
    <r>
      <rPr>
        <b/>
        <sz val="14"/>
        <color theme="1"/>
        <rFont val="Arial"/>
        <family val="2"/>
      </rPr>
      <t xml:space="preserve"> &amp; </t>
    </r>
    <r>
      <rPr>
        <b/>
        <sz val="14"/>
        <color rgb="FFFF0000"/>
        <rFont val="Arial"/>
        <family val="2"/>
      </rPr>
      <t>cleared</t>
    </r>
    <r>
      <rPr>
        <b/>
        <sz val="14"/>
        <color theme="1"/>
        <rFont val="Arial"/>
        <family val="2"/>
      </rPr>
      <t xml:space="preserve"> same day</t>
    </r>
  </si>
  <si>
    <r>
      <t xml:space="preserve">                  1.3   New </t>
    </r>
    <r>
      <rPr>
        <b/>
        <sz val="14"/>
        <color rgb="FFFF0000"/>
        <rFont val="Arial"/>
        <family val="2"/>
      </rPr>
      <t xml:space="preserve">buy/sell-back --- </t>
    </r>
    <r>
      <rPr>
        <b/>
        <sz val="14"/>
        <rFont val="Arial"/>
        <family val="2"/>
      </rPr>
      <t xml:space="preserve">non-forward fixed-term fixed-rate --- executed on a </t>
    </r>
    <r>
      <rPr>
        <b/>
        <sz val="14"/>
        <color rgb="FFFF0000"/>
        <rFont val="Arial"/>
        <family val="2"/>
      </rPr>
      <t>trading venue, cleared</t>
    </r>
    <r>
      <rPr>
        <b/>
        <sz val="14"/>
        <rFont val="Arial"/>
        <family val="2"/>
      </rPr>
      <t xml:space="preserve"> same day, settled through custodian</t>
    </r>
  </si>
  <si>
    <r>
      <t xml:space="preserve">                  2.4   New repurchase transaction --- non-forward fixed-term fixed-rate --- arranged by a </t>
    </r>
    <r>
      <rPr>
        <b/>
        <sz val="14"/>
        <color rgb="FFFF0000"/>
        <rFont val="Arial"/>
        <family val="2"/>
      </rPr>
      <t>voice-broker which is an MTF</t>
    </r>
  </si>
  <si>
    <r>
      <t xml:space="preserve">                  2.13   New repurchase transaction --- non-forward fixed-term (overnight) fixed-rate --- executed on a CCP-cleared </t>
    </r>
    <r>
      <rPr>
        <b/>
        <sz val="14"/>
        <color rgb="FFFF0000"/>
        <rFont val="Arial"/>
        <family val="2"/>
      </rPr>
      <t xml:space="preserve">GC facility of a trading venue </t>
    </r>
    <r>
      <rPr>
        <b/>
        <sz val="14"/>
        <rFont val="Arial"/>
        <family val="2"/>
      </rPr>
      <t xml:space="preserve">(seller selects </t>
    </r>
    <r>
      <rPr>
        <b/>
        <u/>
        <sz val="14"/>
        <rFont val="Arial"/>
        <family val="2"/>
      </rPr>
      <t>multiple securities</t>
    </r>
    <r>
      <rPr>
        <b/>
        <sz val="14"/>
        <rFont val="Arial"/>
        <family val="2"/>
      </rPr>
      <t xml:space="preserve"> from venue basket post trade)</t>
    </r>
  </si>
  <si>
    <r>
      <t>repurchase price</t>
    </r>
    <r>
      <rPr>
        <sz val="12"/>
        <color theme="1"/>
        <rFont val="Arial"/>
        <family val="2"/>
      </rPr>
      <t xml:space="preserve"> (to be paid)</t>
    </r>
  </si>
  <si>
    <r>
      <t xml:space="preserve">repurchase price </t>
    </r>
    <r>
      <rPr>
        <sz val="12"/>
        <color theme="1"/>
        <rFont val="Arial"/>
        <family val="2"/>
      </rPr>
      <t>(to be received)</t>
    </r>
  </si>
  <si>
    <r>
      <t>collateral market value</t>
    </r>
    <r>
      <rPr>
        <sz val="12"/>
        <color theme="1"/>
        <rFont val="Arial"/>
        <family val="2"/>
      </rPr>
      <t xml:space="preserve"> (given)</t>
    </r>
  </si>
  <si>
    <r>
      <t>collateral market value</t>
    </r>
    <r>
      <rPr>
        <sz val="12"/>
        <color theme="1"/>
        <rFont val="Arial"/>
        <family val="2"/>
      </rPr>
      <t xml:space="preserve"> (taken)</t>
    </r>
  </si>
  <si>
    <t>aggregate transaction exposure of Reporting Counterparty</t>
  </si>
  <si>
    <r>
      <t xml:space="preserve">Net Exposure = new VM </t>
    </r>
    <r>
      <rPr>
        <sz val="12"/>
        <color theme="1"/>
        <rFont val="Arial"/>
        <family val="2"/>
      </rPr>
      <t>[positive means VM due to Reporting Counterparty]</t>
    </r>
  </si>
  <si>
    <t>VM already taken by Reporting Counterparty</t>
  </si>
  <si>
    <t>VM already given to Other Counterparty</t>
  </si>
  <si>
    <t>security 1 --- nominal value</t>
  </si>
  <si>
    <t>security 2 --- nominal value</t>
  </si>
  <si>
    <t>security 1 --- market value</t>
  </si>
  <si>
    <t>security 2 --- market value</t>
  </si>
  <si>
    <r>
      <t xml:space="preserve">LCH </t>
    </r>
    <r>
      <rPr>
        <sz val="12"/>
        <color rgb="FFFF0000"/>
        <rFont val="Calibri"/>
        <family val="2"/>
      </rPr>
      <t>€</t>
    </r>
    <r>
      <rPr>
        <sz val="12"/>
        <color rgb="FFFF0000"/>
        <rFont val="Arial"/>
        <family val="2"/>
      </rPr>
      <t>GCPlus repurchase transaction</t>
    </r>
  </si>
  <si>
    <t>open, subject to 31 day's notice of termination</t>
  </si>
  <si>
    <t xml:space="preserve">open  </t>
  </si>
  <si>
    <t>10,099,730.87, subject to earlier termination</t>
  </si>
  <si>
    <t>this evergreen has a contractual notice period of 31 calendar days but this field has to be reported in business days: it is assumed the first day on which notice can be given is the transaction date (20-Apr): it is recommended to assume that, from that date, each period of 30 calendar days includes 21 business days and all public holidays are ignored, so 31 calendar days will have 22 business days: in addition, although the number of business days in successive 31-day period will change every business day, the number of business days in the initial report should not be updated in subsequent reports</t>
  </si>
  <si>
    <t>because a terminated evergreen becomes a standard fixed-term transaction and field 2.22 is modified from EGRN to NOAP, this field should be left blank</t>
  </si>
  <si>
    <t xml:space="preserve">21-Apr-2020 </t>
  </si>
  <si>
    <t>10,161,551.48, subject to change in day count as maturity date moves</t>
  </si>
  <si>
    <t>21-May-2020 moving to next day subject to termination notice of 1 business day</t>
  </si>
  <si>
    <t>Earliest Call-Back Date in the initial report is assumed in this example to be the transaction date: it will change every business day but it is recommended instead that the number of business days in the initial report should not be updated in subsequent reports</t>
  </si>
  <si>
    <t>upon termination, an evergreen becomes a standard fixed-term repo, so the alternative codes ERGN &amp; ETSB are no longer applicable and change to NOAP</t>
  </si>
  <si>
    <t>this evergreen has a contractual notice period of 1 business day</t>
  </si>
  <si>
    <t>repurchase price changes from original to reflect the change in the days in the period</t>
  </si>
  <si>
    <t>3-2-3 extendible</t>
  </si>
  <si>
    <t>it is recommended that the Minimum Notice Period for an extendible repo should be the period from the extension option notice data to the extended maturity date: in this example, this period is three calendar months of 92 calendar days but this field has to be reported in business days: it is recommended to assume 21 business days per 30 calendar days and to ignore public holidays: on this basis, 92 calendar days is equivalent to 64 business days</t>
  </si>
  <si>
    <t>2020-04-29T21:35:11Z</t>
  </si>
  <si>
    <r>
      <rPr>
        <b/>
        <sz val="11"/>
        <color theme="1"/>
        <rFont val="Calibri"/>
        <family val="2"/>
        <scheme val="minor"/>
      </rPr>
      <t>failed settlement</t>
    </r>
    <r>
      <rPr>
        <sz val="11"/>
        <color theme="1"/>
        <rFont val="Calibri"/>
        <family val="2"/>
        <scheme val="minor"/>
      </rPr>
      <t xml:space="preserve"> at maturity</t>
    </r>
  </si>
  <si>
    <t>modification of maturity date or new repo</t>
  </si>
  <si>
    <r>
      <t xml:space="preserve">FAIL DETECTED ON 29 APRIL, </t>
    </r>
    <r>
      <rPr>
        <b/>
        <u/>
        <sz val="12"/>
        <color rgb="FFFF0000"/>
        <rFont val="Arial"/>
        <family val="2"/>
      </rPr>
      <t>BEFORE</t>
    </r>
    <r>
      <rPr>
        <b/>
        <sz val="12"/>
        <color rgb="FFFF0000"/>
        <rFont val="Arial"/>
        <family val="2"/>
      </rPr>
      <t xml:space="preserve"> REPORTING DEADLINE</t>
    </r>
  </si>
  <si>
    <t>STEP 1: EXTENSION OF MATURITY</t>
  </si>
  <si>
    <t>STEP 2: TERMINATION UPON SETTLEMENT (SAME DAY ON 29 APRIL)</t>
  </si>
  <si>
    <t>2020-04-30T21:35:11Z</t>
  </si>
  <si>
    <t>the repurchase price remains unchanged because no further repo interest accrues after the repurchase date even if delivery is late</t>
  </si>
  <si>
    <t>failed settlement</t>
  </si>
  <si>
    <t>549300OZ46BRLZ8Y6F6520190520000111000000000000000000</t>
  </si>
  <si>
    <t>in the case of OTC repos registered with LCH post trade, the transaction details are sent by the two parties to Euroclear's ETCMS facility for matching: ETCMS advises its users to construct the UTI from its Euroclear Banks's LEI plus the unique reference number provided by ETCMS plus a string of zeroes to ensure the UTI has 52 characters.</t>
  </si>
  <si>
    <t xml:space="preserve">RTN is UTI of prior repo </t>
  </si>
  <si>
    <t>2.1 UTI</t>
  </si>
  <si>
    <t>Realistic number provided.</t>
  </si>
  <si>
    <t>549300OZ46BRLZ8Y6F6527810981237712000000000000000000</t>
  </si>
  <si>
    <t>549300OZ46BRLZ8Y6F6545691081123486000000000000000000</t>
  </si>
  <si>
    <t>2.2 RTN</t>
  </si>
  <si>
    <t>C48, U48, AI48</t>
  </si>
  <si>
    <t>M49, AP49, AI49</t>
  </si>
  <si>
    <t>I48, Y48, AM48</t>
  </si>
  <si>
    <t>C85, U85, AI85</t>
  </si>
  <si>
    <t>2.73 Collateralization of Net Exposure</t>
  </si>
  <si>
    <t>Changed to FALSE because prior repo is undocumented and therefore not part of a netting set.</t>
  </si>
  <si>
    <t>ERCC SFTR Task Force - sample repo reports</t>
  </si>
  <si>
    <r>
      <rPr>
        <b/>
        <sz val="12"/>
        <color rgb="FFFF0000"/>
        <rFont val="Arial"/>
        <family val="2"/>
      </rPr>
      <t>Context</t>
    </r>
    <r>
      <rPr>
        <sz val="12"/>
        <color rgb="FFFF0000"/>
        <rFont val="Arial"/>
        <family val="2"/>
      </rPr>
      <t>: HSBC executes a repo (event 1) &amp; then a reverse repo (event 3) anonymously on the Eurex Repo EGCP market. These are automatically cleared by Eurex Clearing AG. Because clearing is by open offer, HSBC should not have to report a prior repo or an RTN, only the cleared repo with Eurex Clearing, which will have a UTI generated by Eurex Clearing. However, the Validation Rules require an RTN for all cleared repos, so Eurex Repo will generate an RTN, which the parties should report. Eurex Clearing reports its side of the repo &amp; reverse repo (events 2 &amp; 4, respectively). The tri-party agent will subsequently allocate collateral from the Eurex EGCP basket to collateralize the net exposure of the cleared transactions. Both counterparties to the CCP  would report the collateral allocation in COLU reports. In this example, HSBC is a net taker &amp; its COLU report is shown. Because HSBC is a net taker of collateral in EGCP repos, it will make a COLU report by S+1 showing the net collateralization of the two repos. Given that collateralization is net, it is not possible to report the collateral in the NEWT reports for the individual transactions. If HSBC has other EGCP repos still outstanding, the COLU report would reflect them as well. HSBC will also have to report initial &amp; variation margins to the CCP using MARU reports (not shown here). Note that clearing by Eurex Clearing does not lead to the merging of multiple transactions into one net position.</t>
    </r>
  </si>
  <si>
    <r>
      <rPr>
        <b/>
        <sz val="12"/>
        <color rgb="FFFF0000"/>
        <rFont val="Arial"/>
        <family val="2"/>
      </rPr>
      <t>Context</t>
    </r>
    <r>
      <rPr>
        <sz val="12"/>
        <color rgb="FFFF0000"/>
        <rFont val="Arial"/>
        <family val="2"/>
      </rPr>
      <t>: HSBC executes a repo (event 1) &amp; then a reverse repo (event 3) anonymously on Brokertec on the LCH €GCPlus financing facility. These are automatically cleared by LCH SA. Because this repo is traded on a trading venue &amp; cleared same-day, HSBC does not have to report a prior repo, only the cleared repo with LCH SA but, because LCH SA does not clear by open offer, the counterparties (but not the CCP) must report an RTN. This is provided by the Trading Venue. LCH SA reports its side of the repo &amp; reverse repo (events 2 &amp; 4, respectively). The tri-party agent will allocate collateral from the LCH €GCPlus basket to collateralize the net exposure of the cleared transactions. Both counterparties to the CCP  would report the collateral allocation in COLU reports. In this example, HSBC is a net giver &amp; its COLU report is shown. Given that collateralization is net, it is not possible to report the collateral in the NEWT reports for the individual transactions. If there are other €GCPlus repos still outstanding, COLU reports by CCP members would reflect them as well. Parties will also have to report initial &amp; variation margins to the CCP using MARU reports (not shown here). Note that clearing by LCH SA does not lead to the merging of multiple transactions into one net position.</t>
    </r>
  </si>
  <si>
    <r>
      <rPr>
        <b/>
        <sz val="12"/>
        <color rgb="FFFF0000"/>
        <rFont val="Arial"/>
        <family val="2"/>
      </rPr>
      <t>Context:</t>
    </r>
    <r>
      <rPr>
        <sz val="12"/>
        <color rgb="FFFF0000"/>
        <rFont val="Arial"/>
        <family val="2"/>
      </rPr>
      <t xml:space="preserve"> Credit Suisse executes a repo (event 1), then a reverse repo (event 5) and finally another repo (event 9) with HSBC in the OTC market. These transactions are registered as £GC (TermDBV) transactions with LCH Ltd &amp; are therefore against the £GC collateral basket from which allocation will be made by Euroclear as tri-party agent. Because execution is not on a trading venue, Credit Suisse &amp; HSBC have to report prior repos with RTNs agreed between themselves. Once the transactions  are registered by the CCP, Credit Suisse &amp; HSBC report the termination of the prior repos (events 2, 6 &amp; 10, respectively) &amp;  the creation of cleared repos with LCH Ltd (events 3, 7 &amp; 11, respectively) with  UTIs created by the CCP. LCH Ltd reports its side of the cleared transactions (events 4, 8 &amp; 12, respectively). The tri-party agent will allocate collateral against the net exposure of the cleared transactions. NOTE THAT, IN £GC, NETTING FOR THE PURPOSE OF COLLATERALIZATION IS ONLY BETWEEN TRANSACTIONS WITH THE SAME MATURITY DATE. This means that, in this example, there are two net exposures to be collateralized: the net of transactions 1 and 2 (which have the same maturity date); and transaction 3 (which has a different maturity date). Both counterparties to the CCP  would report the collateral allocation in COLU reports. Given that collateralization is net, it is not possible to report the collateral in the NEWT reports for the individual transactions. If there are other cleared £GC repos still outstanding, the COLU report would reflect them as well. The counterparties will also have to report initial &amp; variation margins to the CCP using MARU reports (not shown here). Note that clearing by LCH Ltd does not lead to the merging of multiple transactions into one net position.</t>
    </r>
  </si>
  <si>
    <t>C58</t>
  </si>
  <si>
    <t>2.11 Master Agreement Version</t>
  </si>
  <si>
    <t>Missing year added.</t>
  </si>
  <si>
    <t>C85</t>
  </si>
  <si>
    <t>Changed to TRUE because prior repo is documented and is part of a netting set.</t>
  </si>
  <si>
    <t>the purchase leg of the repo is settled directly between the original parties and is not cleared, so it is not part of this report of the cleared repo</t>
  </si>
  <si>
    <r>
      <t xml:space="preserve">                  2.19A   New repurchase transaction --- non-forward fixed-term fixed-rate</t>
    </r>
    <r>
      <rPr>
        <b/>
        <sz val="14"/>
        <rFont val="Arial"/>
        <family val="2"/>
      </rPr>
      <t xml:space="preserve"> repo ---</t>
    </r>
    <r>
      <rPr>
        <b/>
        <sz val="14"/>
        <color rgb="FFFF0000"/>
        <rFont val="Arial"/>
        <family val="2"/>
      </rPr>
      <t xml:space="preserve"> </t>
    </r>
    <r>
      <rPr>
        <b/>
        <sz val="14"/>
        <color theme="1"/>
        <rFont val="Arial"/>
        <family val="2"/>
      </rPr>
      <t>purchase date =</t>
    </r>
    <r>
      <rPr>
        <b/>
        <sz val="14"/>
        <color rgb="FFFF0000"/>
        <rFont val="Arial"/>
        <family val="2"/>
      </rPr>
      <t xml:space="preserve"> T+0 </t>
    </r>
    <r>
      <rPr>
        <b/>
        <sz val="14"/>
        <color theme="1"/>
        <rFont val="Arial"/>
        <family val="2"/>
      </rPr>
      <t>and</t>
    </r>
    <r>
      <rPr>
        <b/>
        <sz val="14"/>
        <color rgb="FFFF0000"/>
        <rFont val="Arial"/>
        <family val="2"/>
      </rPr>
      <t xml:space="preserve"> cleared by FICC</t>
    </r>
  </si>
  <si>
    <r>
      <t xml:space="preserve">                  2.19B   New repurchase transaction --- non-forward fixed-term fixed-rate</t>
    </r>
    <r>
      <rPr>
        <b/>
        <sz val="14"/>
        <rFont val="Arial"/>
        <family val="2"/>
      </rPr>
      <t xml:space="preserve"> repo ---</t>
    </r>
    <r>
      <rPr>
        <b/>
        <sz val="14"/>
        <color rgb="FFFF0000"/>
        <rFont val="Arial"/>
        <family val="2"/>
      </rPr>
      <t xml:space="preserve"> </t>
    </r>
    <r>
      <rPr>
        <b/>
        <sz val="14"/>
        <color theme="1"/>
        <rFont val="Arial"/>
        <family val="2"/>
      </rPr>
      <t xml:space="preserve">purchase date </t>
    </r>
    <r>
      <rPr>
        <b/>
        <sz val="14"/>
        <color rgb="FFFF0000"/>
        <rFont val="Arial"/>
        <family val="2"/>
      </rPr>
      <t xml:space="preserve">beyond T+0 </t>
    </r>
    <r>
      <rPr>
        <b/>
        <sz val="14"/>
        <color theme="1"/>
        <rFont val="Arial"/>
        <family val="2"/>
      </rPr>
      <t>and</t>
    </r>
    <r>
      <rPr>
        <b/>
        <sz val="14"/>
        <color rgb="FFFF0000"/>
        <rFont val="Arial"/>
        <family val="2"/>
      </rPr>
      <t xml:space="preserve"> cleared by FICC</t>
    </r>
  </si>
  <si>
    <r>
      <rPr>
        <b/>
        <sz val="12"/>
        <color rgb="FFFF0000"/>
        <rFont val="Arial"/>
        <family val="2"/>
      </rPr>
      <t>Context</t>
    </r>
    <r>
      <rPr>
        <sz val="12"/>
        <color rgb="FFFF0000"/>
        <rFont val="Arial"/>
        <family val="2"/>
      </rPr>
      <t>: To report this repo, it is recommended that the original bilateral repo is reported as a "prior repo". This is then reported as being terminated same day and a cleared repo with FICC reported. Because the purchase date is beyond T+0, FICC clears both legs of the repo.</t>
    </r>
  </si>
  <si>
    <r>
      <rPr>
        <b/>
        <sz val="12"/>
        <color rgb="FFFF0000"/>
        <rFont val="Arial"/>
        <family val="2"/>
      </rPr>
      <t>Context</t>
    </r>
    <r>
      <rPr>
        <sz val="12"/>
        <color rgb="FFFF0000"/>
        <rFont val="Arial"/>
        <family val="2"/>
      </rPr>
      <t>: To report this repo, it is recommended that the original bilateral repo is reported as a "prior repo". This is then reported as being terminated same day and a cleared repo with FICC reported. FICC does not clear same-day purchase legs, so clearing is only of the repurchase leg of the prior repo, which means the report of the cleared repo has a zero purchase price but the original repurchase price.</t>
    </r>
  </si>
  <si>
    <t>2.19B</t>
  </si>
  <si>
    <t>New sample for T+1 purchase date.</t>
  </si>
  <si>
    <t>Corrected to overnight transaction.</t>
  </si>
  <si>
    <t>C46</t>
  </si>
  <si>
    <t>1.17 CSD Participant</t>
  </si>
  <si>
    <t>Corrected to custodian bank.</t>
  </si>
  <si>
    <r>
      <t xml:space="preserve">                  2.20   New repurchase transaction --- non-forward fixed-term fixed-rate --- </t>
    </r>
    <r>
      <rPr>
        <b/>
        <sz val="14"/>
        <color rgb="FFFF0000"/>
        <rFont val="Arial"/>
        <family val="2"/>
      </rPr>
      <t>FICC Sponsored Repo</t>
    </r>
    <r>
      <rPr>
        <b/>
        <sz val="14"/>
        <color theme="1"/>
        <rFont val="Arial"/>
        <family val="2"/>
      </rPr>
      <t xml:space="preserve"> executed OTC &amp; cleared post trade (collateralized on a net basis)</t>
    </r>
  </si>
  <si>
    <t>this transaction is for the purposes of reporting only and has not  been extened in contractual terms but field 2.9 remains unchanged because failed settlement is governed by the master agreement</t>
  </si>
  <si>
    <t xml:space="preserve">because repo interest ceases to accrue after the repurchase date, regardless of failed settlement, thre repo rate should be reset to zero for reporting purposes: a floating-rate repo should be converted for reporting purposes to a fxed-rate repo at 0% </t>
  </si>
  <si>
    <t>I68</t>
  </si>
  <si>
    <t>2.23 Fixed Rate</t>
  </si>
  <si>
    <t>Correct to zero.</t>
  </si>
  <si>
    <r>
      <t xml:space="preserve">                 6.1   CCP margin report --- cleared repo between </t>
    </r>
    <r>
      <rPr>
        <b/>
        <sz val="14"/>
        <color rgb="FFFF0000"/>
        <rFont val="Arial"/>
        <family val="2"/>
      </rPr>
      <t>a clearing member &amp; a CCP</t>
    </r>
    <r>
      <rPr>
        <b/>
        <sz val="14"/>
        <color theme="1"/>
        <rFont val="Arial"/>
        <family val="2"/>
      </rPr>
      <t xml:space="preserve"> --- series of reports</t>
    </r>
  </si>
  <si>
    <r>
      <t xml:space="preserve">                 6.2   CCP margin report --- cleared repo between </t>
    </r>
    <r>
      <rPr>
        <b/>
        <sz val="14"/>
        <color rgb="FFFF0000"/>
        <rFont val="Arial"/>
        <family val="2"/>
      </rPr>
      <t xml:space="preserve">a clearing member &amp; a client </t>
    </r>
  </si>
  <si>
    <r>
      <t xml:space="preserve">                  1.1   New </t>
    </r>
    <r>
      <rPr>
        <b/>
        <sz val="14"/>
        <color rgb="FFFF0000"/>
        <rFont val="Arial"/>
        <family val="2"/>
      </rPr>
      <t xml:space="preserve">buy/sell-back --- </t>
    </r>
    <r>
      <rPr>
        <b/>
        <sz val="14"/>
        <rFont val="Arial"/>
        <family val="2"/>
      </rPr>
      <t xml:space="preserve">non-forward fixed-term fixed-rate --- executed OTC &amp; settled directly at </t>
    </r>
    <r>
      <rPr>
        <b/>
        <sz val="14"/>
        <color rgb="FFFF0000"/>
        <rFont val="Arial"/>
        <family val="2"/>
      </rPr>
      <t>ICSD --- documented</t>
    </r>
  </si>
  <si>
    <r>
      <t xml:space="preserve">                  1.2   New </t>
    </r>
    <r>
      <rPr>
        <b/>
        <sz val="14"/>
        <color rgb="FFFF0000"/>
        <rFont val="Arial"/>
        <family val="2"/>
      </rPr>
      <t xml:space="preserve">buy/sell-back --- </t>
    </r>
    <r>
      <rPr>
        <b/>
        <sz val="14"/>
        <rFont val="Arial"/>
        <family val="2"/>
      </rPr>
      <t xml:space="preserve">OTC non-forward fixed-term fixed-rate --- executed OTC &amp; settled directly at </t>
    </r>
    <r>
      <rPr>
        <b/>
        <sz val="14"/>
        <color rgb="FFFF0000"/>
        <rFont val="Arial"/>
        <family val="2"/>
      </rPr>
      <t>ICSD --- undocumented</t>
    </r>
  </si>
  <si>
    <r>
      <t xml:space="preserve">                  2.1A   New </t>
    </r>
    <r>
      <rPr>
        <b/>
        <sz val="14"/>
        <color rgb="FFFF0000"/>
        <rFont val="Arial"/>
        <family val="2"/>
      </rPr>
      <t>repurchase transaction</t>
    </r>
    <r>
      <rPr>
        <b/>
        <sz val="14"/>
        <color theme="1"/>
        <rFont val="Arial"/>
        <family val="2"/>
      </rPr>
      <t xml:space="preserve"> --- </t>
    </r>
    <r>
      <rPr>
        <b/>
        <sz val="14"/>
        <color rgb="FFFF0000"/>
        <rFont val="Arial"/>
        <family val="2"/>
      </rPr>
      <t>non-forward fixed-term fixed-rate</t>
    </r>
    <r>
      <rPr>
        <b/>
        <sz val="14"/>
        <color theme="1"/>
        <rFont val="Arial"/>
        <family val="2"/>
      </rPr>
      <t xml:space="preserve"> --- executed OTC &amp; settled directly </t>
    </r>
    <r>
      <rPr>
        <b/>
        <sz val="14"/>
        <color rgb="FFFF0000"/>
        <rFont val="Arial"/>
        <family val="2"/>
      </rPr>
      <t>at CSD</t>
    </r>
  </si>
  <si>
    <r>
      <t xml:space="preserve">                  2.1B   New </t>
    </r>
    <r>
      <rPr>
        <b/>
        <sz val="14"/>
        <color rgb="FFFF0000"/>
        <rFont val="Arial"/>
        <family val="2"/>
      </rPr>
      <t>repurchase transaction</t>
    </r>
    <r>
      <rPr>
        <b/>
        <sz val="14"/>
        <color theme="1"/>
        <rFont val="Arial"/>
        <family val="2"/>
      </rPr>
      <t xml:space="preserve"> --- </t>
    </r>
    <r>
      <rPr>
        <b/>
        <sz val="14"/>
        <color rgb="FFFF0000"/>
        <rFont val="Arial"/>
        <family val="2"/>
      </rPr>
      <t>non-forward fixed-term fixed-rate</t>
    </r>
    <r>
      <rPr>
        <b/>
        <sz val="14"/>
        <color theme="1"/>
        <rFont val="Arial"/>
        <family val="2"/>
      </rPr>
      <t xml:space="preserve"> --- executed OTC &amp; settled directly </t>
    </r>
    <r>
      <rPr>
        <b/>
        <sz val="14"/>
        <color rgb="FFFF0000"/>
        <rFont val="Arial"/>
        <family val="2"/>
      </rPr>
      <t>at CSD</t>
    </r>
    <r>
      <rPr>
        <b/>
        <sz val="14"/>
        <color theme="1"/>
        <rFont val="Arial"/>
        <family val="2"/>
      </rPr>
      <t xml:space="preserve"> --- CSV-format UTI sharing message</t>
    </r>
  </si>
  <si>
    <r>
      <t xml:space="preserve">                  2.2   New repurchase transaction --- non-forward fixed-term fixed-rate --- executed OTC by </t>
    </r>
    <r>
      <rPr>
        <b/>
        <sz val="14"/>
        <color rgb="FFFF0000"/>
        <rFont val="Arial"/>
        <family val="2"/>
      </rPr>
      <t>branch</t>
    </r>
    <r>
      <rPr>
        <b/>
        <sz val="14"/>
        <color theme="1"/>
        <rFont val="Arial"/>
        <family val="2"/>
      </rPr>
      <t xml:space="preserve"> &amp; settled through </t>
    </r>
    <r>
      <rPr>
        <b/>
        <sz val="14"/>
        <color rgb="FFFF0000"/>
        <rFont val="Arial"/>
        <family val="2"/>
      </rPr>
      <t>custodian bank</t>
    </r>
  </si>
  <si>
    <r>
      <t xml:space="preserve">                  2.5A   New repurchase transaction --- non-forward fixed-term fixed-rate --- executed OTC by an </t>
    </r>
    <r>
      <rPr>
        <b/>
        <sz val="14"/>
        <color rgb="FFFF0000"/>
        <rFont val="Arial"/>
        <family val="2"/>
      </rPr>
      <t>agent</t>
    </r>
    <r>
      <rPr>
        <b/>
        <sz val="14"/>
        <color theme="1"/>
        <rFont val="Arial"/>
        <family val="2"/>
      </rPr>
      <t xml:space="preserve"> (collateral allocation known on T) </t>
    </r>
  </si>
  <si>
    <r>
      <t xml:space="preserve">                  2.5B   New repurchase transaction --- non-forward fixed-term fixed-rate --- executed OTC with an </t>
    </r>
    <r>
      <rPr>
        <b/>
        <sz val="14"/>
        <color rgb="FFFF0000"/>
        <rFont val="Arial"/>
        <family val="2"/>
      </rPr>
      <t>agent</t>
    </r>
    <r>
      <rPr>
        <b/>
        <sz val="14"/>
        <color theme="1"/>
        <rFont val="Arial"/>
        <family val="2"/>
      </rPr>
      <t xml:space="preserve"> (collateral allocation known on T)</t>
    </r>
  </si>
  <si>
    <r>
      <t xml:space="preserve">                  2.6A   New repurchase transaction --- non-forward fixed-term fixed-rate --- executed by an </t>
    </r>
    <r>
      <rPr>
        <b/>
        <sz val="14"/>
        <color rgb="FFFF0000"/>
        <rFont val="Arial"/>
        <family val="2"/>
      </rPr>
      <t>agent</t>
    </r>
    <r>
      <rPr>
        <b/>
        <sz val="14"/>
        <color theme="1"/>
        <rFont val="Arial"/>
        <family val="2"/>
      </rPr>
      <t xml:space="preserve"> on </t>
    </r>
    <r>
      <rPr>
        <b/>
        <sz val="14"/>
        <color rgb="FFFF0000"/>
        <rFont val="Arial"/>
        <family val="2"/>
      </rPr>
      <t>a trading venue</t>
    </r>
    <r>
      <rPr>
        <b/>
        <sz val="14"/>
        <color theme="1"/>
        <rFont val="Arial"/>
        <family val="2"/>
      </rPr>
      <t xml:space="preserve"> (collateral allocation known on T) </t>
    </r>
  </si>
  <si>
    <r>
      <t xml:space="preserve">                  2.6B   New repurchase transaction --- non-forward fixed-term fixed-rate --- executed with an </t>
    </r>
    <r>
      <rPr>
        <b/>
        <sz val="14"/>
        <color rgb="FFFF0000"/>
        <rFont val="Arial"/>
        <family val="2"/>
      </rPr>
      <t>agent</t>
    </r>
    <r>
      <rPr>
        <b/>
        <sz val="14"/>
        <color theme="1"/>
        <rFont val="Arial"/>
        <family val="2"/>
      </rPr>
      <t xml:space="preserve"> on a </t>
    </r>
    <r>
      <rPr>
        <b/>
        <sz val="14"/>
        <color rgb="FFFF0000"/>
        <rFont val="Arial"/>
        <family val="2"/>
      </rPr>
      <t>trading venue</t>
    </r>
    <r>
      <rPr>
        <b/>
        <sz val="14"/>
        <color theme="1"/>
        <rFont val="Arial"/>
        <family val="2"/>
      </rPr>
      <t xml:space="preserve"> (collateral allocation known on T) </t>
    </r>
  </si>
  <si>
    <r>
      <t xml:space="preserve">                  2.6C   New </t>
    </r>
    <r>
      <rPr>
        <b/>
        <sz val="14"/>
        <color rgb="FFFF0000"/>
        <rFont val="Arial"/>
        <family val="2"/>
      </rPr>
      <t>reverse</t>
    </r>
    <r>
      <rPr>
        <b/>
        <sz val="14"/>
        <color theme="1"/>
        <rFont val="Arial"/>
        <family val="2"/>
      </rPr>
      <t xml:space="preserve"> repurchase transaction --- non-forward fixed-term fixed-rate --- executed by an </t>
    </r>
    <r>
      <rPr>
        <b/>
        <sz val="14"/>
        <color rgb="FFFF0000"/>
        <rFont val="Arial"/>
        <family val="2"/>
      </rPr>
      <t>agent</t>
    </r>
    <r>
      <rPr>
        <b/>
        <sz val="14"/>
        <color theme="1"/>
        <rFont val="Arial"/>
        <family val="2"/>
      </rPr>
      <t xml:space="preserve"> on a  </t>
    </r>
    <r>
      <rPr>
        <b/>
        <sz val="14"/>
        <color rgb="FFFF0000"/>
        <rFont val="Arial"/>
        <family val="2"/>
      </rPr>
      <t>trading venue</t>
    </r>
    <r>
      <rPr>
        <b/>
        <sz val="14"/>
        <color theme="1"/>
        <rFont val="Arial"/>
        <family val="2"/>
      </rPr>
      <t xml:space="preserve"> (collateral allocation known on T)</t>
    </r>
  </si>
  <si>
    <r>
      <t xml:space="preserve">                  2.7   New  repurchase transaction --- non-forward fixed-term </t>
    </r>
    <r>
      <rPr>
        <b/>
        <sz val="14"/>
        <color rgb="FFFF0000"/>
        <rFont val="Arial"/>
        <family val="2"/>
      </rPr>
      <t>floating-rate</t>
    </r>
    <r>
      <rPr>
        <b/>
        <sz val="14"/>
        <color theme="1"/>
        <rFont val="Arial"/>
        <family val="2"/>
      </rPr>
      <t xml:space="preserve"> --- executed OTC &amp; settled directly at an ICSD</t>
    </r>
  </si>
  <si>
    <r>
      <t xml:space="preserve">                  2.8   New repurchase transaction --- </t>
    </r>
    <r>
      <rPr>
        <b/>
        <sz val="14"/>
        <color rgb="FFFF0000"/>
        <rFont val="Arial"/>
        <family val="2"/>
      </rPr>
      <t>forward</t>
    </r>
    <r>
      <rPr>
        <b/>
        <sz val="14"/>
        <color theme="1"/>
        <rFont val="Arial"/>
        <family val="2"/>
      </rPr>
      <t xml:space="preserve"> fixed-term fixed-rate ---  --- executed OTC &amp; settled directly at an ICSD --- and adjustment event</t>
    </r>
  </si>
  <si>
    <r>
      <t xml:space="preserve">                  2.9A   New repurchase transaction --- </t>
    </r>
    <r>
      <rPr>
        <b/>
        <sz val="14"/>
        <color rgb="FFFF0000"/>
        <rFont val="Arial"/>
        <family val="2"/>
      </rPr>
      <t>open</t>
    </r>
    <r>
      <rPr>
        <b/>
        <sz val="14"/>
        <color theme="1"/>
        <rFont val="Arial"/>
        <family val="2"/>
      </rPr>
      <t xml:space="preserve"> fixed-rate (re-ratable) ---  --- executed OTC &amp; settled directly at an ICSD --- and </t>
    </r>
    <r>
      <rPr>
        <b/>
        <sz val="14"/>
        <color rgb="FFFF0000"/>
        <rFont val="Arial"/>
        <family val="2"/>
      </rPr>
      <t>re-rating</t>
    </r>
    <r>
      <rPr>
        <b/>
        <sz val="14"/>
        <color theme="1"/>
        <rFont val="Arial"/>
        <family val="2"/>
      </rPr>
      <t xml:space="preserve"> and </t>
    </r>
    <r>
      <rPr>
        <b/>
        <sz val="14"/>
        <color rgb="FFFF0000"/>
        <rFont val="Arial"/>
        <family val="2"/>
      </rPr>
      <t>termination</t>
    </r>
    <r>
      <rPr>
        <b/>
        <sz val="14"/>
        <color theme="1"/>
        <rFont val="Arial"/>
        <family val="2"/>
      </rPr>
      <t xml:space="preserve"> events</t>
    </r>
  </si>
  <si>
    <r>
      <t xml:space="preserve">                  2.9B   New repurchase transaction --- </t>
    </r>
    <r>
      <rPr>
        <b/>
        <sz val="14"/>
        <color rgb="FFFF0000"/>
        <rFont val="Arial"/>
        <family val="2"/>
      </rPr>
      <t>open floating-rate</t>
    </r>
    <r>
      <rPr>
        <b/>
        <sz val="14"/>
        <color theme="1"/>
        <rFont val="Arial"/>
        <family val="2"/>
      </rPr>
      <t xml:space="preserve"> --- executed OTC &amp; settled directly at an ICSD</t>
    </r>
  </si>
  <si>
    <r>
      <t xml:space="preserve">                  2.10   New repurchase transaction --- </t>
    </r>
    <r>
      <rPr>
        <b/>
        <sz val="14"/>
        <color rgb="FFFF0000"/>
        <rFont val="Arial"/>
        <family val="2"/>
      </rPr>
      <t>open</t>
    </r>
    <r>
      <rPr>
        <b/>
        <sz val="14"/>
        <color theme="1"/>
        <rFont val="Arial"/>
        <family val="2"/>
      </rPr>
      <t xml:space="preserve"> fixed-rate (re-ratable) ---  --- executed OTC, using </t>
    </r>
    <r>
      <rPr>
        <b/>
        <sz val="14"/>
        <color rgb="FFFF0000"/>
        <rFont val="Arial"/>
        <family val="2"/>
      </rPr>
      <t>triparty repo</t>
    </r>
    <r>
      <rPr>
        <b/>
        <sz val="14"/>
        <color theme="1"/>
        <rFont val="Arial"/>
        <family val="2"/>
      </rPr>
      <t xml:space="preserve"> service &amp; settled directly at an ICSD (</t>
    </r>
    <r>
      <rPr>
        <b/>
        <sz val="14"/>
        <color rgb="FFFF0000"/>
        <rFont val="Arial"/>
        <family val="2"/>
      </rPr>
      <t>collateral allocation unknown</t>
    </r>
    <r>
      <rPr>
        <b/>
        <sz val="14"/>
        <color theme="1"/>
        <rFont val="Arial"/>
        <family val="2"/>
      </rPr>
      <t xml:space="preserve"> on T)</t>
    </r>
  </si>
  <si>
    <r>
      <t xml:space="preserve">                  2.11A   New repurchase transaction --- </t>
    </r>
    <r>
      <rPr>
        <b/>
        <sz val="14"/>
        <color rgb="FFFF0000"/>
        <rFont val="Arial"/>
        <family val="2"/>
      </rPr>
      <t>open</t>
    </r>
    <r>
      <rPr>
        <b/>
        <sz val="14"/>
        <color theme="1"/>
        <rFont val="Arial"/>
        <family val="2"/>
      </rPr>
      <t xml:space="preserve"> fixed-rate (re-ratable) --- executed OTC with an </t>
    </r>
    <r>
      <rPr>
        <b/>
        <sz val="14"/>
        <color rgb="FFFF0000"/>
        <rFont val="Arial"/>
        <family val="2"/>
      </rPr>
      <t>agent</t>
    </r>
    <r>
      <rPr>
        <b/>
        <sz val="14"/>
        <color theme="1"/>
        <rFont val="Arial"/>
        <family val="2"/>
      </rPr>
      <t xml:space="preserve"> using </t>
    </r>
    <r>
      <rPr>
        <b/>
        <sz val="14"/>
        <color rgb="FFFF0000"/>
        <rFont val="Arial"/>
        <family val="2"/>
      </rPr>
      <t>triparty repo</t>
    </r>
    <r>
      <rPr>
        <b/>
        <sz val="14"/>
        <color theme="1"/>
        <rFont val="Arial"/>
        <family val="2"/>
      </rPr>
      <t xml:space="preserve"> service</t>
    </r>
    <r>
      <rPr>
        <b/>
        <sz val="14"/>
        <rFont val="Arial"/>
        <family val="2"/>
      </rPr>
      <t xml:space="preserve"> (</t>
    </r>
    <r>
      <rPr>
        <b/>
        <sz val="14"/>
        <color rgb="FFFF0000"/>
        <rFont val="Arial"/>
        <family val="2"/>
      </rPr>
      <t>collateral allocation unknown</t>
    </r>
    <r>
      <rPr>
        <b/>
        <sz val="14"/>
        <color theme="1"/>
        <rFont val="Arial"/>
        <family val="2"/>
      </rPr>
      <t xml:space="preserve"> on T)</t>
    </r>
  </si>
  <si>
    <r>
      <t xml:space="preserve">                  2.11B   New repurchase transaction --- </t>
    </r>
    <r>
      <rPr>
        <b/>
        <sz val="14"/>
        <color rgb="FFFF0000"/>
        <rFont val="Arial"/>
        <family val="2"/>
      </rPr>
      <t>open</t>
    </r>
    <r>
      <rPr>
        <b/>
        <sz val="14"/>
        <color theme="1"/>
        <rFont val="Arial"/>
        <family val="2"/>
      </rPr>
      <t xml:space="preserve"> </t>
    </r>
    <r>
      <rPr>
        <b/>
        <sz val="14"/>
        <color rgb="FFFF0000"/>
        <rFont val="Arial"/>
        <family val="2"/>
      </rPr>
      <t xml:space="preserve">floating-rate </t>
    </r>
    <r>
      <rPr>
        <b/>
        <sz val="14"/>
        <color theme="1"/>
        <rFont val="Arial"/>
        <family val="2"/>
      </rPr>
      <t xml:space="preserve">--- executed OTC with an </t>
    </r>
    <r>
      <rPr>
        <b/>
        <sz val="14"/>
        <color rgb="FFFF0000"/>
        <rFont val="Arial"/>
        <family val="2"/>
      </rPr>
      <t>agent</t>
    </r>
    <r>
      <rPr>
        <b/>
        <sz val="14"/>
        <color theme="1"/>
        <rFont val="Arial"/>
        <family val="2"/>
      </rPr>
      <t xml:space="preserve"> using </t>
    </r>
    <r>
      <rPr>
        <b/>
        <sz val="14"/>
        <color rgb="FFFF0000"/>
        <rFont val="Arial"/>
        <family val="2"/>
      </rPr>
      <t>triparty repo</t>
    </r>
    <r>
      <rPr>
        <b/>
        <sz val="14"/>
        <color theme="1"/>
        <rFont val="Arial"/>
        <family val="2"/>
      </rPr>
      <t xml:space="preserve"> service (</t>
    </r>
    <r>
      <rPr>
        <b/>
        <sz val="14"/>
        <color rgb="FFFF0000"/>
        <rFont val="Arial"/>
        <family val="2"/>
      </rPr>
      <t>collateral allocation unknown</t>
    </r>
    <r>
      <rPr>
        <b/>
        <sz val="14"/>
        <color theme="1"/>
        <rFont val="Arial"/>
        <family val="2"/>
      </rPr>
      <t xml:space="preserve"> on T) --- CSV-format UTI sharing message</t>
    </r>
  </si>
  <si>
    <r>
      <t xml:space="preserve">                  2.12   New repurchase transaction --- non-forward fixed-term (overnight) fixed-rate (but re-ratable) --- executed OTC &amp; using </t>
    </r>
    <r>
      <rPr>
        <b/>
        <sz val="14"/>
        <color rgb="FFFF0000"/>
        <rFont val="Arial"/>
        <family val="2"/>
      </rPr>
      <t>DBV</t>
    </r>
  </si>
  <si>
    <r>
      <t xml:space="preserve">                  2.15   New repurchase transactions --- non-forward fixed-term fixed-rate transactions --- executed </t>
    </r>
    <r>
      <rPr>
        <b/>
        <sz val="14"/>
        <color rgb="FFFF0000"/>
        <rFont val="Arial"/>
        <family val="2"/>
      </rPr>
      <t>OTC</t>
    </r>
    <r>
      <rPr>
        <b/>
        <sz val="14"/>
        <color theme="1"/>
        <rFont val="Arial"/>
        <family val="2"/>
      </rPr>
      <t xml:space="preserve"> &amp; </t>
    </r>
    <r>
      <rPr>
        <b/>
        <sz val="14"/>
        <color rgb="FFFF0000"/>
        <rFont val="Arial"/>
        <family val="2"/>
      </rPr>
      <t>cleared post trade</t>
    </r>
  </si>
  <si>
    <r>
      <t xml:space="preserve">                  2.16   New repurchase transactions --- non-forward fixed-term fixed-rate transactions --- executed</t>
    </r>
    <r>
      <rPr>
        <b/>
        <sz val="14"/>
        <color rgb="FFFF0000"/>
        <rFont val="Arial"/>
        <family val="2"/>
      </rPr>
      <t xml:space="preserve"> OTC, cleared</t>
    </r>
    <r>
      <rPr>
        <b/>
        <sz val="14"/>
        <color theme="1"/>
        <rFont val="Arial"/>
        <family val="2"/>
      </rPr>
      <t xml:space="preserve"> same day &amp; </t>
    </r>
    <r>
      <rPr>
        <b/>
        <sz val="14"/>
        <color rgb="FFFF0000"/>
        <rFont val="Arial"/>
        <family val="2"/>
      </rPr>
      <t>collateralized net</t>
    </r>
    <r>
      <rPr>
        <sz val="14"/>
        <color rgb="FFFF0000"/>
        <rFont val="Arial"/>
        <family val="2"/>
      </rPr>
      <t xml:space="preserve"> (GC financing facility)</t>
    </r>
  </si>
  <si>
    <r>
      <t xml:space="preserve">                  2.17   New repurchase transactions --- non-forward fixed-term fixed-rate transactions --- executed on a </t>
    </r>
    <r>
      <rPr>
        <b/>
        <sz val="14"/>
        <color rgb="FFFF0000"/>
        <rFont val="Arial"/>
        <family val="2"/>
      </rPr>
      <t>trading venue, cleared</t>
    </r>
    <r>
      <rPr>
        <b/>
        <sz val="14"/>
        <color theme="1"/>
        <rFont val="Arial"/>
        <family val="2"/>
      </rPr>
      <t xml:space="preserve"> same day &amp; </t>
    </r>
    <r>
      <rPr>
        <b/>
        <sz val="14"/>
        <color rgb="FFFF0000"/>
        <rFont val="Arial"/>
        <family val="2"/>
      </rPr>
      <t>collateralized net</t>
    </r>
    <r>
      <rPr>
        <sz val="14"/>
        <color rgb="FFFF0000"/>
        <rFont val="Arial"/>
        <family val="2"/>
      </rPr>
      <t xml:space="preserve"> (GC financing facility)</t>
    </r>
  </si>
  <si>
    <r>
      <t xml:space="preserve">                  2.18   New repurchase transactions --- non-forward fixed-term fixed-rate transactions --- executed on a</t>
    </r>
    <r>
      <rPr>
        <b/>
        <sz val="14"/>
        <color rgb="FFFF0000"/>
        <rFont val="Arial"/>
        <family val="2"/>
      </rPr>
      <t xml:space="preserve"> trading venue, cleared by open offer</t>
    </r>
    <r>
      <rPr>
        <b/>
        <sz val="14"/>
        <color theme="1"/>
        <rFont val="Arial"/>
        <family val="2"/>
      </rPr>
      <t xml:space="preserve"> &amp; </t>
    </r>
    <r>
      <rPr>
        <b/>
        <sz val="14"/>
        <color rgb="FFFF0000"/>
        <rFont val="Arial"/>
        <family val="2"/>
      </rPr>
      <t>collateralized net</t>
    </r>
    <r>
      <rPr>
        <sz val="14"/>
        <color rgb="FFFF0000"/>
        <rFont val="Arial"/>
        <family val="2"/>
      </rPr>
      <t xml:space="preserve"> (GC financing facility)</t>
    </r>
  </si>
  <si>
    <r>
      <t xml:space="preserve">                  3.1   New repurchase transaction --- non-forward fixed-term fixed-rate --- executed OTC &amp; settled directly at an ICSD --- and </t>
    </r>
    <r>
      <rPr>
        <b/>
        <sz val="14"/>
        <color rgb="FFFF0000"/>
        <rFont val="Arial"/>
        <family val="2"/>
      </rPr>
      <t>substitution</t>
    </r>
    <r>
      <rPr>
        <b/>
        <sz val="14"/>
        <color theme="1"/>
        <rFont val="Arial"/>
        <family val="2"/>
      </rPr>
      <t xml:space="preserve"> event</t>
    </r>
  </si>
  <si>
    <r>
      <t xml:space="preserve">                  3.2   New repurchase transaction --- OTC non-forward fixed-term fixed-rate --- --- executed OTC &amp; settled directly at an ICSD --- </t>
    </r>
    <r>
      <rPr>
        <b/>
        <sz val="14"/>
        <color rgb="FFFF0000"/>
        <rFont val="Arial"/>
        <family val="2"/>
      </rPr>
      <t>early termination</t>
    </r>
    <r>
      <rPr>
        <b/>
        <sz val="14"/>
        <color theme="1"/>
        <rFont val="Arial"/>
        <family val="2"/>
      </rPr>
      <t xml:space="preserve"> event</t>
    </r>
  </si>
  <si>
    <r>
      <t xml:space="preserve">                 3.3   </t>
    </r>
    <r>
      <rPr>
        <b/>
        <sz val="14"/>
        <color rgb="FFFF0000"/>
        <rFont val="Arial"/>
        <family val="2"/>
      </rPr>
      <t>Variation margins</t>
    </r>
    <r>
      <rPr>
        <b/>
        <sz val="14"/>
        <color theme="1"/>
        <rFont val="Arial"/>
        <family val="2"/>
      </rPr>
      <t xml:space="preserve"> on repurchase transactions --- non-forward fixed-term fixed-rate transactions --- executed on a trading venue -&amp; settled directly at an ICSD </t>
    </r>
  </si>
  <si>
    <r>
      <t xml:space="preserve">                  3.4   New </t>
    </r>
    <r>
      <rPr>
        <b/>
        <sz val="14"/>
        <color rgb="FFFF0000"/>
        <rFont val="Arial"/>
        <family val="2"/>
      </rPr>
      <t>repurchase transaction</t>
    </r>
    <r>
      <rPr>
        <b/>
        <sz val="14"/>
        <color theme="1"/>
        <rFont val="Arial"/>
        <family val="2"/>
      </rPr>
      <t xml:space="preserve"> --- </t>
    </r>
    <r>
      <rPr>
        <b/>
        <sz val="14"/>
        <rFont val="Arial"/>
        <family val="2"/>
      </rPr>
      <t>OTC non-forward fixed-term fixed-rate ---</t>
    </r>
    <r>
      <rPr>
        <b/>
        <sz val="14"/>
        <color theme="1"/>
        <rFont val="Arial"/>
        <family val="2"/>
      </rPr>
      <t xml:space="preserve"> --- executed OTC &amp; settled directly at an ICSD --- and</t>
    </r>
    <r>
      <rPr>
        <b/>
        <sz val="14"/>
        <rFont val="Arial"/>
        <family val="2"/>
      </rPr>
      <t xml:space="preserve"> </t>
    </r>
    <r>
      <rPr>
        <b/>
        <sz val="14"/>
        <color rgb="FFFF0000"/>
        <rFont val="Arial"/>
        <family val="2"/>
      </rPr>
      <t>full</t>
    </r>
    <r>
      <rPr>
        <b/>
        <sz val="14"/>
        <rFont val="Arial"/>
        <family val="2"/>
      </rPr>
      <t xml:space="preserve"> </t>
    </r>
    <r>
      <rPr>
        <b/>
        <sz val="14"/>
        <color rgb="FFFF0000"/>
        <rFont val="Arial"/>
        <family val="2"/>
      </rPr>
      <t xml:space="preserve">settlement fails </t>
    </r>
    <r>
      <rPr>
        <b/>
        <sz val="14"/>
        <rFont val="Arial"/>
        <family val="2"/>
      </rPr>
      <t>(before &amp; after reporting deadline)</t>
    </r>
  </si>
  <si>
    <r>
      <t xml:space="preserve">                 4.1   New repurchase transaction --- non-forward </t>
    </r>
    <r>
      <rPr>
        <b/>
        <sz val="14"/>
        <color rgb="FFFF0000"/>
        <rFont val="Arial"/>
        <family val="2"/>
      </rPr>
      <t xml:space="preserve">open </t>
    </r>
    <r>
      <rPr>
        <b/>
        <sz val="14"/>
        <color theme="1"/>
        <rFont val="Arial"/>
        <family val="2"/>
      </rPr>
      <t xml:space="preserve">fixed-rate (but re-ratable) </t>
    </r>
    <r>
      <rPr>
        <b/>
        <sz val="14"/>
        <color rgb="FFFF0000"/>
        <rFont val="Arial"/>
        <family val="2"/>
      </rPr>
      <t>evergreen</t>
    </r>
    <r>
      <rPr>
        <b/>
        <sz val="14"/>
        <color theme="1"/>
        <rFont val="Arial"/>
        <family val="2"/>
      </rPr>
      <t xml:space="preserve"> with </t>
    </r>
    <r>
      <rPr>
        <b/>
        <sz val="14"/>
        <color rgb="FFFF0000"/>
        <rFont val="Arial"/>
        <family val="2"/>
      </rPr>
      <t>extended notice period</t>
    </r>
    <r>
      <rPr>
        <b/>
        <sz val="14"/>
        <color theme="1"/>
        <rFont val="Arial"/>
        <family val="2"/>
      </rPr>
      <t xml:space="preserve"> --- executed OTC &amp; settled directly at an ICSD --- and </t>
    </r>
    <r>
      <rPr>
        <b/>
        <sz val="14"/>
        <color rgb="FFFF0000"/>
        <rFont val="Arial"/>
        <family val="2"/>
      </rPr>
      <t>termination</t>
    </r>
    <r>
      <rPr>
        <b/>
        <sz val="14"/>
        <color theme="1"/>
        <rFont val="Arial"/>
        <family val="2"/>
      </rPr>
      <t xml:space="preserve"> event</t>
    </r>
  </si>
  <si>
    <r>
      <t xml:space="preserve">                 4.3   New repurchase transaction --- non-forward fixed-term fixed-rate evergreen with </t>
    </r>
    <r>
      <rPr>
        <b/>
        <sz val="14"/>
        <color rgb="FFFF0000"/>
        <rFont val="Arial"/>
        <family val="2"/>
      </rPr>
      <t>crawling maturity date</t>
    </r>
    <r>
      <rPr>
        <b/>
        <sz val="14"/>
        <color theme="1"/>
        <rFont val="Arial"/>
        <family val="2"/>
      </rPr>
      <t xml:space="preserve"> --- executed OTC &amp; settled directly at an ICSD --- and </t>
    </r>
    <r>
      <rPr>
        <b/>
        <sz val="14"/>
        <color rgb="FFFF0000"/>
        <rFont val="Arial"/>
        <family val="2"/>
      </rPr>
      <t>termination</t>
    </r>
    <r>
      <rPr>
        <b/>
        <sz val="14"/>
        <color theme="1"/>
        <rFont val="Arial"/>
        <family val="2"/>
      </rPr>
      <t xml:space="preserve"> event</t>
    </r>
  </si>
  <si>
    <t>G62</t>
  </si>
  <si>
    <t>2.16 Minimum Notice Period</t>
  </si>
  <si>
    <t>Correct to blank.</t>
  </si>
  <si>
    <t>G63</t>
  </si>
  <si>
    <t>2.17 Earliest Call-Back Date</t>
  </si>
  <si>
    <t>upon termination, an evergreen becomes a fixed-term repo, which means that this field changes to FALSE</t>
  </si>
  <si>
    <r>
      <t xml:space="preserve">                 4.2   New repurchase transaction --- non-forward </t>
    </r>
    <r>
      <rPr>
        <b/>
        <sz val="14"/>
        <color rgb="FFFF0000"/>
        <rFont val="Arial"/>
        <family val="2"/>
      </rPr>
      <t>fixed-term</t>
    </r>
    <r>
      <rPr>
        <b/>
        <sz val="14"/>
        <color theme="1"/>
        <rFont val="Arial"/>
        <family val="2"/>
      </rPr>
      <t xml:space="preserve"> fixed-rate </t>
    </r>
    <r>
      <rPr>
        <b/>
        <sz val="14"/>
        <color rgb="FFFF0000"/>
        <rFont val="Arial"/>
        <family val="2"/>
      </rPr>
      <t>evergreen</t>
    </r>
    <r>
      <rPr>
        <b/>
        <sz val="14"/>
        <color theme="1"/>
        <rFont val="Arial"/>
        <family val="2"/>
      </rPr>
      <t xml:space="preserve"> with </t>
    </r>
    <r>
      <rPr>
        <b/>
        <sz val="14"/>
        <color rgb="FFFF0000"/>
        <rFont val="Arial"/>
        <family val="2"/>
      </rPr>
      <t>extended notice period</t>
    </r>
    <r>
      <rPr>
        <b/>
        <sz val="14"/>
        <color theme="1"/>
        <rFont val="Arial"/>
        <family val="2"/>
      </rPr>
      <t xml:space="preserve"> --- executed OTC &amp; settled directly at an ICSD --- and </t>
    </r>
    <r>
      <rPr>
        <b/>
        <sz val="14"/>
        <color rgb="FFFF0000"/>
        <rFont val="Arial"/>
        <family val="2"/>
      </rPr>
      <t>termination</t>
    </r>
    <r>
      <rPr>
        <b/>
        <sz val="14"/>
        <color theme="1"/>
        <rFont val="Arial"/>
        <family val="2"/>
      </rPr>
      <t xml:space="preserve"> event</t>
    </r>
  </si>
  <si>
    <t>Change to notice period to 35 days.</t>
  </si>
  <si>
    <t>21-Apr-21, subject to notice of 35 calendar days</t>
  </si>
  <si>
    <t>2020-07-14</t>
  </si>
  <si>
    <t>G60</t>
  </si>
  <si>
    <t>2.14 Maturity Date</t>
  </si>
  <si>
    <t>G82</t>
  </si>
  <si>
    <t>2.38 Principal Amount on Maturity Date</t>
  </si>
  <si>
    <t>Change in line with above.</t>
  </si>
  <si>
    <t>this evergreen has a contractual notice period of 35 calendar days but this field has to be reported in business days: it is assumed the first day on which notice can be given is the transaction date (20-Apr): it is recommended to assume that, from that date, each period of 30 calendar days includes 25 business days and all public holidays are ignored: in addition, although the number of business days in successive period of 35 calendar will change every business day, the number of business days in the initial report should not be updated in subsequent reports</t>
  </si>
  <si>
    <t>IF TERMINATION IS EXERCISED ON DAY 7 FOR DAY 8 (28 April)</t>
  </si>
  <si>
    <t>2020-05-28</t>
  </si>
  <si>
    <t>2020-04-28T07:10:00Z</t>
  </si>
  <si>
    <t>Change to date of service of notice to 27 April with effect on 28 April.</t>
  </si>
  <si>
    <t>M28, M49, M60, M82</t>
  </si>
  <si>
    <t xml:space="preserve">21-Jul-20 extendible by notice on 21-May-20 to 21-Aug-20 </t>
  </si>
  <si>
    <r>
      <t xml:space="preserve">                 4.4   New repurchase transaction --- non-forward</t>
    </r>
    <r>
      <rPr>
        <b/>
        <sz val="14"/>
        <rFont val="Arial"/>
        <family val="2"/>
      </rPr>
      <t xml:space="preserve"> fixed-term fixed-rate</t>
    </r>
    <r>
      <rPr>
        <b/>
        <sz val="14"/>
        <color rgb="FFFF0000"/>
        <rFont val="Arial"/>
        <family val="2"/>
      </rPr>
      <t xml:space="preserve"> extendible</t>
    </r>
    <r>
      <rPr>
        <b/>
        <sz val="14"/>
        <color theme="1"/>
        <rFont val="Arial"/>
        <family val="2"/>
      </rPr>
      <t xml:space="preserve"> --- executed OTC &amp; settled directly at an ICSD --- and </t>
    </r>
    <r>
      <rPr>
        <b/>
        <sz val="14"/>
        <color rgb="FFFF0000"/>
        <rFont val="Arial"/>
        <family val="2"/>
      </rPr>
      <t>extensions</t>
    </r>
    <r>
      <rPr>
        <b/>
        <sz val="14"/>
        <color theme="1"/>
        <rFont val="Arial"/>
        <family val="2"/>
      </rPr>
      <t xml:space="preserve"> (one-off and into a new identical extendible)</t>
    </r>
  </si>
  <si>
    <t>H59</t>
  </si>
  <si>
    <t>2.13 Start Date</t>
  </si>
  <si>
    <t>Corrected to original purchase date: this field cannot be changed.</t>
  </si>
  <si>
    <t>in this example, it is assumed that the repo is re-rated</t>
  </si>
  <si>
    <r>
      <t xml:space="preserve">                  8   New transaction --- </t>
    </r>
    <r>
      <rPr>
        <b/>
        <sz val="14"/>
        <color rgb="FFFF0000"/>
        <rFont val="Arial"/>
        <family val="2"/>
      </rPr>
      <t>cleared</t>
    </r>
    <r>
      <rPr>
        <b/>
        <sz val="14"/>
        <color theme="1"/>
        <rFont val="Arial"/>
        <family val="2"/>
      </rPr>
      <t xml:space="preserve"> </t>
    </r>
    <r>
      <rPr>
        <b/>
        <sz val="14"/>
        <color rgb="FFFF0000"/>
        <rFont val="Arial"/>
        <family val="2"/>
      </rPr>
      <t>commodity repo</t>
    </r>
  </si>
  <si>
    <t>Log of changes since previous version (dated 22/4/2020)</t>
  </si>
  <si>
    <t>sample #</t>
  </si>
  <si>
    <t>col./row</t>
  </si>
  <si>
    <t>field</t>
  </si>
  <si>
    <t>change</t>
  </si>
  <si>
    <t>new sample for cleared SBSC</t>
  </si>
  <si>
    <t>I84</t>
  </si>
  <si>
    <t>2.37 Principal Amount on Value Date</t>
  </si>
  <si>
    <t>correction</t>
  </si>
  <si>
    <t>I85</t>
  </si>
  <si>
    <t>2.38 Principal Amount at Maturity</t>
  </si>
  <si>
    <t>I99</t>
  </si>
  <si>
    <t>2.87 Price Per Unit</t>
  </si>
  <si>
    <t>I100</t>
  </si>
  <si>
    <t>2.88 Collateral Market Value</t>
  </si>
  <si>
    <t>2.12 Execution Timestamp</t>
  </si>
  <si>
    <t>In line with new recommendation 8.10, Execution Timestamp of post-trade cleared repos to be date and time of prior repo.</t>
  </si>
  <si>
    <t>FN</t>
  </si>
  <si>
    <t>1.18 Agent Lender</t>
  </si>
  <si>
    <t>recommendation for counterparty to report Agent Lender even though not required (Recommendation 3.1.5)</t>
  </si>
  <si>
    <t>C24</t>
  </si>
  <si>
    <t>floating rate</t>
  </si>
  <si>
    <t>corrected to ESTR</t>
  </si>
  <si>
    <t>H91, I91, J91</t>
  </si>
  <si>
    <t>2.83 Collateral Quantity or Nominal Amount</t>
  </si>
  <si>
    <t>corrected to remove arithmetic signs, which should only be used where 2.73 Collateralization of Exposure = TRUE</t>
  </si>
  <si>
    <t>Value and maturity date corrected to overnight dates.</t>
  </si>
  <si>
    <t>C57-59</t>
  </si>
  <si>
    <t>2.9-2.11 Master Agreement fields</t>
  </si>
  <si>
    <t>Correction from GMRA to CCP rulebook.</t>
  </si>
  <si>
    <t>C48</t>
  </si>
  <si>
    <t>U52</t>
  </si>
  <si>
    <t>2.3 Event Date</t>
  </si>
  <si>
    <t>Should be value date of new transaction.</t>
  </si>
  <si>
    <t>C57</t>
  </si>
  <si>
    <t>2.9 Master Agreement Type</t>
  </si>
  <si>
    <t>Should be bilateral agreement before clearing. Chnaged to MRA.</t>
  </si>
  <si>
    <t>Correction of valuation in calculation.</t>
  </si>
  <si>
    <t>New sample for reporting failed settlement.</t>
  </si>
  <si>
    <t>G83</t>
  </si>
  <si>
    <t>Field filled in.</t>
  </si>
  <si>
    <t>Field blanked to reflect modification of evergreen to standard fixed-term repo.</t>
  </si>
  <si>
    <t>C16</t>
  </si>
  <si>
    <t>Correction to show that value date does not change.</t>
  </si>
  <si>
    <t>G64</t>
  </si>
  <si>
    <t>C63, H63</t>
  </si>
  <si>
    <t>Correction.</t>
  </si>
  <si>
    <t>C64, H64</t>
  </si>
  <si>
    <t>M61</t>
  </si>
  <si>
    <t>Date corrected to reflect weekend and UK public holiday.</t>
  </si>
  <si>
    <t>M63</t>
  </si>
  <si>
    <t>M64</t>
  </si>
  <si>
    <t>M83</t>
  </si>
  <si>
    <t>Amount corrected to reflect weekend and UK public holiday.</t>
  </si>
  <si>
    <t>C64</t>
  </si>
  <si>
    <t>C62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</si>
</sst>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0.000"/>
    <numFmt numFmtId="165" formatCode="0.000%"/>
    <numFmt numFmtId="166" formatCode="yyyy\-mm\-dd\thh:mm:ss\z"/>
    <numFmt numFmtId="167" formatCode="0.00000000%"/>
    <numFmt numFmtId="168" formatCode="#,##0.0000000"/>
    <numFmt numFmtId="169" formatCode="0.000000000"/>
    <numFmt numFmtId="170" formatCode="0.0000000"/>
    <numFmt numFmtId="171" formatCode="yyyy\-mm\-dd;@"/>
    <numFmt numFmtId="172" formatCode="yyyy\-mm\-dd"/>
    <numFmt numFmtId="173" formatCode="#,##0.00000000"/>
    <numFmt numFmtId="174" formatCode="#,##0.0000000000"/>
    <numFmt numFmtId="175" formatCode="#,##0.0"/>
    <numFmt numFmtId="176" formatCode="0.0"/>
    <numFmt numFmtId="177" formatCode="0.0000000000%"/>
    <numFmt numFmtId="178" formatCode="yyyy\-mm\-dd\Thh:mm:ss\Z"/>
    <numFmt numFmtId="179" formatCode="0.0000000000"/>
  </numFmts>
  <fonts count="63" x14ac:knownFonts="1">
    <font>
      <sz val="11"/>
      <color theme="1"/>
      <name val="Calibri"/>
      <family val="2"/>
      <scheme val="minor"/>
    </font>
    <font>
      <b/>
      <sz val="11"/>
      <color theme="1"/>
      <name val="Calibri"/>
      <family val="2"/>
      <scheme val="minor"/>
    </font>
    <font>
      <sz val="11"/>
      <color theme="1"/>
      <name val="Arial"/>
      <family val="2"/>
    </font>
    <font>
      <b/>
      <sz val="12"/>
      <color theme="1"/>
      <name val="Arial"/>
      <family val="2"/>
    </font>
    <font>
      <sz val="12"/>
      <color theme="1"/>
      <name val="Arial"/>
      <family val="2"/>
    </font>
    <font>
      <b/>
      <sz val="14"/>
      <color theme="1"/>
      <name val="Arial"/>
      <family val="2"/>
    </font>
    <font>
      <sz val="12"/>
      <color rgb="FF000000"/>
      <name val="Arial"/>
      <family val="2"/>
    </font>
    <font>
      <sz val="11"/>
      <color theme="1"/>
      <name val="Calibri"/>
      <family val="2"/>
      <scheme val="minor"/>
    </font>
    <font>
      <i/>
      <sz val="12"/>
      <color theme="1"/>
      <name val="Arial"/>
      <family val="2"/>
    </font>
    <font>
      <i/>
      <sz val="12"/>
      <color rgb="FFFF0000"/>
      <name val="Arial"/>
      <family val="2"/>
    </font>
    <font>
      <sz val="12"/>
      <color rgb="FFFF0000"/>
      <name val="Arial"/>
      <family val="2"/>
    </font>
    <font>
      <sz val="11"/>
      <color rgb="FFFF0000"/>
      <name val="Calibri"/>
      <family val="2"/>
      <scheme val="minor"/>
    </font>
    <font>
      <b/>
      <sz val="12"/>
      <color rgb="FFFF0000"/>
      <name val="Arial"/>
      <family val="2"/>
    </font>
    <font>
      <sz val="12"/>
      <name val="Arial"/>
      <family val="2"/>
    </font>
    <font>
      <sz val="12"/>
      <color theme="1"/>
      <name val="Calibri"/>
      <family val="2"/>
      <scheme val="minor"/>
    </font>
    <font>
      <sz val="11"/>
      <name val="Calibri"/>
      <family val="2"/>
      <scheme val="minor"/>
    </font>
    <font>
      <i/>
      <sz val="12"/>
      <name val="Arial"/>
      <family val="2"/>
    </font>
    <font>
      <b/>
      <sz val="14"/>
      <color rgb="FFFF0000"/>
      <name val="Arial"/>
      <family val="2"/>
    </font>
    <font>
      <b/>
      <sz val="14"/>
      <name val="Arial"/>
      <family val="2"/>
    </font>
    <font>
      <sz val="12"/>
      <color rgb="FF444444"/>
      <name val="Arial"/>
      <family val="2"/>
    </font>
    <font>
      <i/>
      <sz val="11"/>
      <color theme="1"/>
      <name val="Calibri"/>
      <family val="2"/>
      <scheme val="minor"/>
    </font>
    <font>
      <i/>
      <sz val="11"/>
      <name val="Calibri"/>
      <family val="2"/>
      <scheme val="minor"/>
    </font>
    <font>
      <sz val="14"/>
      <color rgb="FFFF0000"/>
      <name val="Arial"/>
      <family val="2"/>
    </font>
    <font>
      <i/>
      <sz val="11"/>
      <color rgb="FFFF0000"/>
      <name val="Arial"/>
      <family val="2"/>
    </font>
    <font>
      <i/>
      <sz val="11"/>
      <color theme="1"/>
      <name val="Arial"/>
      <family val="2"/>
    </font>
    <font>
      <i/>
      <sz val="11"/>
      <name val="Arial"/>
      <family val="2"/>
    </font>
    <font>
      <b/>
      <sz val="12"/>
      <name val="Arial"/>
      <family val="2"/>
    </font>
    <font>
      <i/>
      <sz val="11"/>
      <color theme="1"/>
      <name val="Calibri"/>
      <family val="2"/>
    </font>
    <font>
      <sz val="12"/>
      <name val="Calibri"/>
      <family val="2"/>
      <scheme val="minor"/>
    </font>
    <font>
      <sz val="12"/>
      <color theme="1"/>
      <name val="Calibri"/>
      <family val="2"/>
    </font>
    <font>
      <i/>
      <sz val="12"/>
      <color rgb="FF000000"/>
      <name val="Arial"/>
      <family val="2"/>
    </font>
    <font>
      <i/>
      <u/>
      <sz val="12"/>
      <name val="Arial"/>
      <family val="2"/>
    </font>
    <font>
      <i/>
      <u/>
      <sz val="12"/>
      <color theme="1"/>
      <name val="Arial"/>
      <family val="2"/>
    </font>
    <font>
      <sz val="11"/>
      <color rgb="FFFF0000"/>
      <name val="Arial"/>
      <family val="2"/>
    </font>
    <font>
      <sz val="15"/>
      <color rgb="FFFF0000"/>
      <name val="Arial"/>
      <family val="2"/>
    </font>
    <font>
      <b/>
      <sz val="11"/>
      <color theme="1"/>
      <name val="Arial"/>
      <family val="2"/>
    </font>
    <font>
      <b/>
      <sz val="11"/>
      <color rgb="FFFF0000"/>
      <name val="Arial"/>
      <family val="2"/>
    </font>
    <font>
      <b/>
      <i/>
      <sz val="11"/>
      <color rgb="FFFF0000"/>
      <name val="Arial"/>
      <family val="2"/>
    </font>
    <font>
      <b/>
      <i/>
      <sz val="12"/>
      <color theme="1"/>
      <name val="Arial"/>
      <family val="2"/>
    </font>
    <font>
      <sz val="10"/>
      <color theme="1"/>
      <name val="Arial"/>
      <family val="2"/>
    </font>
    <font>
      <b/>
      <sz val="10"/>
      <color theme="1"/>
      <name val="Arial"/>
      <family val="2"/>
    </font>
    <font>
      <sz val="14"/>
      <color theme="1"/>
      <name val="Arial"/>
      <family val="2"/>
    </font>
    <font>
      <u/>
      <sz val="11"/>
      <color theme="10"/>
      <name val="Calibri"/>
      <family val="2"/>
      <scheme val="minor"/>
    </font>
    <font>
      <i/>
      <sz val="11"/>
      <color rgb="FFFF0000"/>
      <name val="Calibri"/>
      <family val="2"/>
      <scheme val="minor"/>
    </font>
    <font>
      <i/>
      <sz val="14"/>
      <color rgb="FFFF0000"/>
      <name val="Arial"/>
      <family val="2"/>
    </font>
    <font>
      <b/>
      <sz val="11"/>
      <color theme="0"/>
      <name val="Calibri"/>
      <family val="2"/>
      <scheme val="minor"/>
    </font>
    <font>
      <b/>
      <sz val="16"/>
      <color theme="1"/>
      <name val="Calibri"/>
      <family val="2"/>
      <scheme val="minor"/>
    </font>
    <font>
      <b/>
      <sz val="11"/>
      <color rgb="FF0070C0"/>
      <name val="Calibri"/>
      <family val="2"/>
      <scheme val="minor"/>
    </font>
    <font>
      <sz val="11"/>
      <color rgb="FF0070C0"/>
      <name val="Calibri"/>
      <family val="2"/>
      <scheme val="minor"/>
    </font>
    <font>
      <b/>
      <sz val="12"/>
      <color theme="1"/>
      <name val="Calibri"/>
      <family val="2"/>
      <scheme val="minor"/>
    </font>
    <font>
      <u/>
      <sz val="12"/>
      <color rgb="FFFF0000"/>
      <name val="Arial"/>
      <family val="2"/>
    </font>
    <font>
      <sz val="11"/>
      <name val="Arial"/>
      <family val="2"/>
    </font>
    <font>
      <b/>
      <u/>
      <sz val="12"/>
      <color rgb="FFFF0000"/>
      <name val="Arial"/>
      <family val="2"/>
    </font>
    <font>
      <b/>
      <u/>
      <sz val="14"/>
      <name val="Arial"/>
      <family val="2"/>
    </font>
    <font>
      <b/>
      <sz val="22"/>
      <color theme="1"/>
      <name val="Calibri"/>
      <family val="2"/>
      <scheme val="minor"/>
    </font>
    <font>
      <b/>
      <sz val="11"/>
      <name val="Calibri"/>
      <family val="2"/>
      <scheme val="minor"/>
    </font>
    <font>
      <sz val="10"/>
      <color rgb="FF000000"/>
      <name val="Arial"/>
      <family val="2"/>
    </font>
    <font>
      <sz val="11"/>
      <color theme="1"/>
      <name val="Calibri"/>
      <family val="2"/>
    </font>
    <font>
      <sz val="12"/>
      <color rgb="FFC00000"/>
      <name val="Arial"/>
      <family val="2"/>
    </font>
    <font>
      <sz val="12"/>
      <name val="Calibri"/>
      <family val="2"/>
    </font>
    <font>
      <sz val="14"/>
      <name val="Arial"/>
      <family val="2"/>
    </font>
    <font>
      <sz val="12"/>
      <color rgb="FFFF0000"/>
      <name val="Calibri"/>
      <family val="2"/>
    </font>
    <font>
      <sz val="11"/>
      <color rgb="FF000000"/>
      <name val="Calibri"/>
      <family val="2"/>
      <scheme val="minor"/>
    </font>
  </fonts>
  <fills count="19">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F69B94"/>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darkHorizontal">
        <fgColor theme="4" tint="0.59996337778862885"/>
        <bgColor theme="0"/>
      </patternFill>
    </fill>
    <fill>
      <patternFill patternType="solid">
        <fgColor theme="9"/>
        <bgColor indexed="64"/>
      </patternFill>
    </fill>
    <fill>
      <patternFill patternType="solid">
        <fgColor theme="5"/>
        <bgColor indexed="64"/>
      </patternFill>
    </fill>
    <fill>
      <patternFill patternType="solid">
        <fgColor theme="2"/>
        <bgColor indexed="64"/>
      </patternFill>
    </fill>
    <fill>
      <patternFill patternType="solid">
        <fgColor rgb="FFFFFFFF"/>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rgb="FFD0D7E5"/>
      </left>
      <right style="thin">
        <color rgb="FFD0D7E5"/>
      </right>
      <top/>
      <bottom style="thin">
        <color rgb="FFD0D7E5"/>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hair">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thin">
        <color indexed="64"/>
      </left>
      <right style="thin">
        <color indexed="64"/>
      </right>
      <top style="medium">
        <color indexed="64"/>
      </top>
      <bottom style="medium">
        <color indexed="64"/>
      </bottom>
      <diagonal/>
    </border>
  </borders>
  <cellStyleXfs count="3">
    <xf numFmtId="0" fontId="0" fillId="0" borderId="0"/>
    <xf numFmtId="9" fontId="7" fillId="0" borderId="0" applyFont="0" applyFill="0" applyBorder="0" applyAlignment="0" applyProtection="0"/>
    <xf numFmtId="0" fontId="42" fillId="0" borderId="0" applyNumberFormat="0" applyFill="0" applyBorder="0" applyAlignment="0" applyProtection="0"/>
  </cellStyleXfs>
  <cellXfs count="2686">
    <xf numFmtId="0" fontId="0" fillId="0" borderId="0" xfId="0"/>
    <xf numFmtId="0" fontId="0" fillId="0" borderId="0" xfId="0" applyAlignment="1">
      <alignment vertical="top" wrapText="1"/>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0" xfId="0" applyFont="1" applyAlignment="1">
      <alignment wrapText="1"/>
    </xf>
    <xf numFmtId="0" fontId="0" fillId="3" borderId="0" xfId="0" applyFill="1"/>
    <xf numFmtId="0" fontId="0" fillId="0" borderId="0" xfId="0" applyBorder="1"/>
    <xf numFmtId="0" fontId="4" fillId="0" borderId="1" xfId="0" applyFont="1" applyBorder="1" applyAlignment="1">
      <alignment wrapText="1"/>
    </xf>
    <xf numFmtId="0" fontId="6" fillId="0" borderId="1" xfId="0" applyFont="1" applyBorder="1" applyAlignment="1">
      <alignment horizontal="left" vertical="center" wrapText="1"/>
    </xf>
    <xf numFmtId="0" fontId="2" fillId="0" borderId="0" xfId="0" applyFont="1"/>
    <xf numFmtId="0" fontId="4" fillId="0" borderId="0" xfId="0" applyFont="1"/>
    <xf numFmtId="4" fontId="4" fillId="0" borderId="0" xfId="0" applyNumberFormat="1" applyFont="1" applyAlignment="1">
      <alignment horizontal="left"/>
    </xf>
    <xf numFmtId="164" fontId="4" fillId="0" borderId="0" xfId="0" applyNumberFormat="1" applyFont="1" applyAlignment="1">
      <alignment horizontal="left"/>
    </xf>
    <xf numFmtId="0" fontId="4" fillId="0" borderId="0" xfId="0" applyFont="1" applyAlignment="1">
      <alignment horizontal="left"/>
    </xf>
    <xf numFmtId="0" fontId="4" fillId="0" borderId="1" xfId="0" applyFont="1" applyBorder="1" applyAlignment="1">
      <alignment horizontal="center" vertical="center" wrapText="1"/>
    </xf>
    <xf numFmtId="0" fontId="4" fillId="0" borderId="1" xfId="0" applyFont="1" applyBorder="1" applyAlignment="1">
      <alignment horizontal="left"/>
    </xf>
    <xf numFmtId="4" fontId="4" fillId="0" borderId="1" xfId="0" applyNumberFormat="1" applyFont="1" applyBorder="1" applyAlignment="1">
      <alignment horizontal="left"/>
    </xf>
    <xf numFmtId="164" fontId="4" fillId="0" borderId="1" xfId="0" applyNumberFormat="1" applyFont="1" applyBorder="1" applyAlignment="1">
      <alignment horizontal="left"/>
    </xf>
    <xf numFmtId="10" fontId="4" fillId="0" borderId="1" xfId="1" applyNumberFormat="1" applyFont="1" applyBorder="1" applyAlignment="1">
      <alignment horizontal="left"/>
    </xf>
    <xf numFmtId="165" fontId="4" fillId="0" borderId="1" xfId="0" applyNumberFormat="1" applyFont="1" applyBorder="1" applyAlignment="1">
      <alignment horizontal="left"/>
    </xf>
    <xf numFmtId="0" fontId="4" fillId="0" borderId="1" xfId="0" applyFont="1" applyBorder="1"/>
    <xf numFmtId="0" fontId="4" fillId="0" borderId="1" xfId="0" applyFont="1" applyBorder="1" applyAlignment="1">
      <alignment horizontal="center"/>
    </xf>
    <xf numFmtId="15" fontId="4" fillId="0" borderId="1" xfId="0" applyNumberFormat="1" applyFont="1" applyBorder="1" applyAlignment="1">
      <alignment horizontal="left"/>
    </xf>
    <xf numFmtId="21" fontId="4" fillId="0" borderId="1" xfId="0" applyNumberFormat="1" applyFont="1" applyBorder="1" applyAlignment="1">
      <alignment horizontal="left"/>
    </xf>
    <xf numFmtId="15" fontId="3" fillId="0" borderId="0" xfId="0" applyNumberFormat="1" applyFont="1" applyAlignment="1">
      <alignment horizontal="left"/>
    </xf>
    <xf numFmtId="4" fontId="3" fillId="0" borderId="0" xfId="0" applyNumberFormat="1" applyFont="1" applyAlignment="1">
      <alignment horizontal="left"/>
    </xf>
    <xf numFmtId="0" fontId="3" fillId="0" borderId="0" xfId="0" applyFont="1" applyAlignment="1">
      <alignment horizontal="left"/>
    </xf>
    <xf numFmtId="0" fontId="3" fillId="0" borderId="1" xfId="0" applyFont="1" applyBorder="1"/>
    <xf numFmtId="0" fontId="3" fillId="0" borderId="0" xfId="0" applyFont="1" applyAlignment="1">
      <alignment horizontal="left" vertical="center"/>
    </xf>
    <xf numFmtId="0" fontId="3" fillId="0" borderId="0" xfId="0" applyFont="1"/>
    <xf numFmtId="165" fontId="3" fillId="0" borderId="0" xfId="0" applyNumberFormat="1" applyFont="1" applyBorder="1" applyAlignment="1">
      <alignment horizontal="left"/>
    </xf>
    <xf numFmtId="0" fontId="4" fillId="0" borderId="0" xfId="0" applyFont="1" applyBorder="1" applyAlignment="1">
      <alignment horizontal="left"/>
    </xf>
    <xf numFmtId="0" fontId="4" fillId="0" borderId="0" xfId="0" applyFont="1" applyBorder="1" applyAlignment="1">
      <alignment horizontal="center"/>
    </xf>
    <xf numFmtId="0" fontId="3" fillId="0" borderId="0" xfId="0" applyFont="1" applyBorder="1"/>
    <xf numFmtId="4" fontId="4" fillId="0" borderId="0" xfId="0" applyNumberFormat="1" applyFont="1" applyBorder="1" applyAlignment="1">
      <alignment horizontal="left"/>
    </xf>
    <xf numFmtId="166" fontId="4" fillId="0" borderId="4" xfId="0" applyNumberFormat="1" applyFont="1" applyBorder="1" applyAlignment="1">
      <alignment horizontal="left"/>
    </xf>
    <xf numFmtId="0" fontId="4" fillId="0" borderId="4" xfId="0" applyFont="1" applyBorder="1" applyAlignment="1">
      <alignment horizontal="left"/>
    </xf>
    <xf numFmtId="0" fontId="4" fillId="5" borderId="4" xfId="0" applyFont="1" applyFill="1" applyBorder="1" applyAlignment="1">
      <alignment horizontal="left"/>
    </xf>
    <xf numFmtId="0" fontId="4" fillId="3" borderId="4" xfId="0" applyFont="1" applyFill="1" applyBorder="1" applyAlignment="1">
      <alignment horizontal="left"/>
    </xf>
    <xf numFmtId="167" fontId="4" fillId="0" borderId="4" xfId="0" applyNumberFormat="1" applyFont="1" applyBorder="1" applyAlignment="1">
      <alignment horizontal="left"/>
    </xf>
    <xf numFmtId="4" fontId="4" fillId="0" borderId="4" xfId="0" applyNumberFormat="1" applyFont="1" applyBorder="1" applyAlignment="1">
      <alignment horizontal="left"/>
    </xf>
    <xf numFmtId="169" fontId="4" fillId="0" borderId="4" xfId="0" applyNumberFormat="1" applyFont="1" applyBorder="1" applyAlignment="1">
      <alignment horizontal="left"/>
    </xf>
    <xf numFmtId="14" fontId="4" fillId="0" borderId="4" xfId="0" quotePrefix="1" applyNumberFormat="1" applyFont="1" applyBorder="1" applyAlignment="1">
      <alignment horizontal="left"/>
    </xf>
    <xf numFmtId="0" fontId="4" fillId="0" borderId="4" xfId="0" applyFont="1" applyBorder="1"/>
    <xf numFmtId="0" fontId="0" fillId="0" borderId="0" xfId="0" applyAlignment="1">
      <alignment horizontal="center"/>
    </xf>
    <xf numFmtId="0" fontId="4" fillId="0" borderId="0" xfId="0" applyFont="1" applyAlignment="1">
      <alignment horizontal="center"/>
    </xf>
    <xf numFmtId="4" fontId="4" fillId="0" borderId="0" xfId="0" applyNumberFormat="1" applyFont="1" applyBorder="1" applyAlignment="1">
      <alignment horizontal="center"/>
    </xf>
    <xf numFmtId="4" fontId="4" fillId="0" borderId="1" xfId="0" applyNumberFormat="1" applyFont="1" applyBorder="1" applyAlignment="1">
      <alignment horizontal="center"/>
    </xf>
    <xf numFmtId="166" fontId="4" fillId="3" borderId="1" xfId="0" applyNumberFormat="1" applyFont="1" applyFill="1" applyBorder="1" applyAlignment="1">
      <alignment horizontal="center"/>
    </xf>
    <xf numFmtId="167" fontId="4" fillId="3" borderId="1" xfId="0" applyNumberFormat="1" applyFont="1" applyFill="1" applyBorder="1" applyAlignment="1">
      <alignment horizontal="center"/>
    </xf>
    <xf numFmtId="169" fontId="4" fillId="3" borderId="1" xfId="0" applyNumberFormat="1" applyFont="1" applyFill="1" applyBorder="1" applyAlignment="1">
      <alignment horizontal="center"/>
    </xf>
    <xf numFmtId="0" fontId="4" fillId="3" borderId="0" xfId="0" applyFont="1" applyFill="1" applyAlignment="1">
      <alignment horizontal="center"/>
    </xf>
    <xf numFmtId="0" fontId="2" fillId="3" borderId="0" xfId="0" applyFont="1" applyFill="1" applyAlignment="1">
      <alignment horizontal="center"/>
    </xf>
    <xf numFmtId="164" fontId="8" fillId="0" borderId="0" xfId="0" applyNumberFormat="1" applyFont="1" applyAlignment="1">
      <alignment horizontal="left"/>
    </xf>
    <xf numFmtId="0" fontId="8" fillId="0" borderId="0" xfId="0" applyFont="1"/>
    <xf numFmtId="0" fontId="8" fillId="0" borderId="0" xfId="0" applyFont="1" applyAlignment="1">
      <alignment horizontal="left" vertical="center"/>
    </xf>
    <xf numFmtId="10" fontId="8" fillId="0" borderId="0" xfId="1" applyNumberFormat="1" applyFont="1" applyAlignment="1">
      <alignment horizontal="left"/>
    </xf>
    <xf numFmtId="0" fontId="8" fillId="0" borderId="0" xfId="0" applyFont="1" applyAlignment="1">
      <alignment horizontal="left"/>
    </xf>
    <xf numFmtId="0" fontId="9" fillId="0" borderId="0" xfId="0" applyFont="1"/>
    <xf numFmtId="4" fontId="4" fillId="5" borderId="1" xfId="0" applyNumberFormat="1" applyFont="1" applyFill="1" applyBorder="1" applyAlignment="1">
      <alignment horizontal="left"/>
    </xf>
    <xf numFmtId="167" fontId="4" fillId="5" borderId="4" xfId="0" applyNumberFormat="1" applyFont="1" applyFill="1" applyBorder="1" applyAlignment="1">
      <alignment horizontal="left"/>
    </xf>
    <xf numFmtId="0" fontId="4" fillId="3" borderId="0" xfId="0" applyFont="1" applyFill="1" applyAlignment="1">
      <alignment horizontal="left"/>
    </xf>
    <xf numFmtId="0" fontId="11" fillId="0" borderId="0" xfId="0" applyFont="1"/>
    <xf numFmtId="0" fontId="12" fillId="0" borderId="1" xfId="0" applyFont="1" applyBorder="1"/>
    <xf numFmtId="0" fontId="4" fillId="2" borderId="4" xfId="0" applyFont="1" applyFill="1" applyBorder="1" applyAlignment="1">
      <alignment horizontal="left"/>
    </xf>
    <xf numFmtId="0" fontId="9" fillId="0" borderId="0" xfId="0" applyFont="1" applyAlignment="1">
      <alignment horizontal="left"/>
    </xf>
    <xf numFmtId="0" fontId="4" fillId="5" borderId="1" xfId="0" applyFont="1" applyFill="1" applyBorder="1" applyAlignment="1">
      <alignment horizontal="left"/>
    </xf>
    <xf numFmtId="0" fontId="4" fillId="2" borderId="1" xfId="0" applyFont="1" applyFill="1" applyBorder="1" applyAlignment="1">
      <alignment horizontal="left"/>
    </xf>
    <xf numFmtId="15" fontId="4" fillId="0" borderId="1" xfId="0" quotePrefix="1" applyNumberFormat="1" applyFont="1" applyBorder="1" applyAlignment="1">
      <alignment horizontal="left"/>
    </xf>
    <xf numFmtId="0" fontId="4" fillId="3" borderId="1" xfId="0" applyFont="1" applyFill="1" applyBorder="1" applyAlignment="1">
      <alignment horizontal="left"/>
    </xf>
    <xf numFmtId="167" fontId="4" fillId="0" borderId="1" xfId="0" applyNumberFormat="1" applyFont="1" applyBorder="1" applyAlignment="1">
      <alignment horizontal="left"/>
    </xf>
    <xf numFmtId="15" fontId="4" fillId="2" borderId="1" xfId="0" quotePrefix="1" applyNumberFormat="1" applyFont="1" applyFill="1" applyBorder="1" applyAlignment="1">
      <alignment horizontal="left"/>
    </xf>
    <xf numFmtId="169" fontId="4" fillId="0" borderId="1" xfId="0" applyNumberFormat="1" applyFont="1" applyBorder="1" applyAlignment="1">
      <alignment horizontal="left"/>
    </xf>
    <xf numFmtId="14" fontId="4" fillId="0" borderId="1" xfId="0" quotePrefix="1" applyNumberFormat="1" applyFont="1" applyBorder="1" applyAlignment="1">
      <alignment horizontal="left"/>
    </xf>
    <xf numFmtId="0" fontId="4" fillId="5" borderId="1" xfId="0" applyFont="1" applyFill="1" applyBorder="1"/>
    <xf numFmtId="166" fontId="4" fillId="5" borderId="1" xfId="0" applyNumberFormat="1" applyFont="1" applyFill="1" applyBorder="1" applyAlignment="1">
      <alignment horizontal="left"/>
    </xf>
    <xf numFmtId="15" fontId="4" fillId="5" borderId="1" xfId="0" quotePrefix="1" applyNumberFormat="1" applyFont="1" applyFill="1" applyBorder="1" applyAlignment="1">
      <alignment horizontal="left"/>
    </xf>
    <xf numFmtId="1" fontId="4" fillId="0" borderId="1" xfId="0" applyNumberFormat="1" applyFont="1" applyBorder="1" applyAlignment="1">
      <alignment horizontal="center"/>
    </xf>
    <xf numFmtId="0" fontId="4" fillId="0" borderId="0" xfId="0" applyFont="1" applyBorder="1"/>
    <xf numFmtId="164" fontId="8" fillId="0" borderId="0" xfId="0" applyNumberFormat="1" applyFont="1" applyBorder="1" applyAlignment="1">
      <alignment horizontal="left"/>
    </xf>
    <xf numFmtId="164" fontId="4" fillId="0" borderId="0" xfId="0" applyNumberFormat="1" applyFont="1" applyBorder="1" applyAlignment="1">
      <alignment horizontal="left"/>
    </xf>
    <xf numFmtId="10" fontId="4" fillId="0" borderId="0" xfId="1" applyNumberFormat="1" applyFont="1" applyBorder="1" applyAlignment="1">
      <alignment horizontal="left"/>
    </xf>
    <xf numFmtId="14" fontId="4" fillId="2" borderId="1" xfId="0" quotePrefix="1" applyNumberFormat="1" applyFont="1" applyFill="1" applyBorder="1" applyAlignment="1">
      <alignment horizontal="left"/>
    </xf>
    <xf numFmtId="15" fontId="4" fillId="3" borderId="1" xfId="0" quotePrefix="1" applyNumberFormat="1" applyFont="1" applyFill="1" applyBorder="1" applyAlignment="1">
      <alignment horizontal="left"/>
    </xf>
    <xf numFmtId="0" fontId="13" fillId="0" borderId="1" xfId="0" applyFont="1" applyBorder="1"/>
    <xf numFmtId="14" fontId="4" fillId="2" borderId="4" xfId="0" quotePrefix="1" applyNumberFormat="1" applyFont="1" applyFill="1" applyBorder="1" applyAlignment="1">
      <alignment horizontal="left"/>
    </xf>
    <xf numFmtId="0" fontId="4" fillId="2" borderId="4" xfId="0" applyFont="1" applyFill="1" applyBorder="1"/>
    <xf numFmtId="0" fontId="10" fillId="5" borderId="1" xfId="0" applyFont="1" applyFill="1" applyBorder="1"/>
    <xf numFmtId="0" fontId="4" fillId="3" borderId="1" xfId="0" applyFont="1" applyFill="1" applyBorder="1"/>
    <xf numFmtId="0" fontId="10" fillId="5" borderId="1" xfId="0" quotePrefix="1" applyFont="1" applyFill="1" applyBorder="1" applyAlignment="1">
      <alignment horizontal="left"/>
    </xf>
    <xf numFmtId="0" fontId="13" fillId="0" borderId="4" xfId="0" applyFont="1" applyBorder="1" applyAlignment="1">
      <alignment horizontal="left"/>
    </xf>
    <xf numFmtId="0" fontId="12" fillId="0" borderId="4" xfId="0" applyFont="1" applyBorder="1" applyAlignment="1">
      <alignment horizontal="left"/>
    </xf>
    <xf numFmtId="0" fontId="12" fillId="5" borderId="1" xfId="0" applyFont="1" applyFill="1" applyBorder="1" applyAlignment="1">
      <alignment horizontal="left"/>
    </xf>
    <xf numFmtId="0" fontId="10" fillId="5" borderId="4" xfId="0" applyFont="1" applyFill="1" applyBorder="1" applyAlignment="1">
      <alignment horizontal="left"/>
    </xf>
    <xf numFmtId="4" fontId="4" fillId="3" borderId="1" xfId="0" applyNumberFormat="1" applyFont="1" applyFill="1" applyBorder="1" applyAlignment="1">
      <alignment horizontal="left"/>
    </xf>
    <xf numFmtId="0" fontId="0" fillId="0" borderId="0" xfId="0" applyFont="1"/>
    <xf numFmtId="0" fontId="12" fillId="5" borderId="1" xfId="0" applyFont="1" applyFill="1" applyBorder="1"/>
    <xf numFmtId="0" fontId="16" fillId="0" borderId="0" xfId="0" applyFont="1"/>
    <xf numFmtId="0" fontId="13" fillId="3" borderId="4" xfId="0" quotePrefix="1" applyFont="1" applyFill="1" applyBorder="1" applyAlignment="1">
      <alignment horizontal="left"/>
    </xf>
    <xf numFmtId="15" fontId="13" fillId="3" borderId="1" xfId="0" quotePrefix="1" applyNumberFormat="1" applyFont="1" applyFill="1" applyBorder="1" applyAlignment="1">
      <alignment horizontal="center"/>
    </xf>
    <xf numFmtId="0" fontId="13" fillId="3" borderId="1" xfId="0" applyFont="1" applyFill="1" applyBorder="1" applyAlignment="1">
      <alignment horizontal="left"/>
    </xf>
    <xf numFmtId="15" fontId="13" fillId="0" borderId="1" xfId="0" quotePrefix="1" applyNumberFormat="1" applyFont="1" applyBorder="1" applyAlignment="1">
      <alignment horizontal="left"/>
    </xf>
    <xf numFmtId="0" fontId="13" fillId="3" borderId="1" xfId="0" quotePrefix="1" applyFont="1" applyFill="1" applyBorder="1" applyAlignment="1">
      <alignment horizontal="left"/>
    </xf>
    <xf numFmtId="0" fontId="13" fillId="0" borderId="1" xfId="0" applyFont="1" applyBorder="1" applyAlignment="1">
      <alignment horizontal="left"/>
    </xf>
    <xf numFmtId="0" fontId="13" fillId="5" borderId="1" xfId="0" applyFont="1" applyFill="1" applyBorder="1" applyAlignment="1">
      <alignment horizontal="left"/>
    </xf>
    <xf numFmtId="167" fontId="13" fillId="0" borderId="1" xfId="0" applyNumberFormat="1" applyFont="1" applyBorder="1" applyAlignment="1">
      <alignment horizontal="left"/>
    </xf>
    <xf numFmtId="4" fontId="13" fillId="0" borderId="1" xfId="0" applyNumberFormat="1" applyFont="1" applyBorder="1" applyAlignment="1">
      <alignment horizontal="left"/>
    </xf>
    <xf numFmtId="169" fontId="13" fillId="0" borderId="1" xfId="0" applyNumberFormat="1" applyFont="1" applyBorder="1" applyAlignment="1">
      <alignment horizontal="left"/>
    </xf>
    <xf numFmtId="14" fontId="13" fillId="0" borderId="1" xfId="0" quotePrefix="1" applyNumberFormat="1" applyFont="1" applyBorder="1" applyAlignment="1">
      <alignment horizontal="left"/>
    </xf>
    <xf numFmtId="0" fontId="17" fillId="0" borderId="0" xfId="0" applyFont="1"/>
    <xf numFmtId="168" fontId="4" fillId="5" borderId="4" xfId="0" applyNumberFormat="1" applyFont="1" applyFill="1" applyBorder="1" applyAlignment="1">
      <alignment horizontal="left"/>
    </xf>
    <xf numFmtId="169" fontId="4" fillId="5" borderId="4" xfId="0" applyNumberFormat="1" applyFont="1" applyFill="1" applyBorder="1" applyAlignment="1">
      <alignment horizontal="left"/>
    </xf>
    <xf numFmtId="4" fontId="4" fillId="5" borderId="4" xfId="0" applyNumberFormat="1" applyFont="1" applyFill="1" applyBorder="1" applyAlignment="1">
      <alignment horizontal="left"/>
    </xf>
    <xf numFmtId="0" fontId="9" fillId="3" borderId="0" xfId="0" applyFont="1" applyFill="1"/>
    <xf numFmtId="0" fontId="14" fillId="3" borderId="0" xfId="0" applyFont="1" applyFill="1"/>
    <xf numFmtId="0" fontId="12" fillId="5" borderId="4" xfId="0" applyFont="1" applyFill="1" applyBorder="1" applyAlignment="1">
      <alignment horizontal="left"/>
    </xf>
    <xf numFmtId="0" fontId="12" fillId="5" borderId="1" xfId="0" quotePrefix="1" applyFont="1" applyFill="1" applyBorder="1" applyAlignment="1">
      <alignment horizontal="left"/>
    </xf>
    <xf numFmtId="168" fontId="4" fillId="5" borderId="1" xfId="0" applyNumberFormat="1" applyFont="1" applyFill="1" applyBorder="1" applyAlignment="1">
      <alignment horizontal="left"/>
    </xf>
    <xf numFmtId="169" fontId="4" fillId="5" borderId="1" xfId="0" applyNumberFormat="1" applyFont="1" applyFill="1" applyBorder="1" applyAlignment="1">
      <alignment horizontal="left"/>
    </xf>
    <xf numFmtId="14" fontId="4" fillId="5" borderId="1" xfId="0" quotePrefix="1" applyNumberFormat="1" applyFont="1" applyFill="1" applyBorder="1" applyAlignment="1">
      <alignment horizontal="left"/>
    </xf>
    <xf numFmtId="0" fontId="4" fillId="3" borderId="0" xfId="0" applyFont="1" applyFill="1" applyBorder="1" applyAlignment="1">
      <alignment horizontal="left"/>
    </xf>
    <xf numFmtId="173" fontId="13" fillId="0" borderId="4" xfId="0" applyNumberFormat="1" applyFont="1" applyBorder="1" applyAlignment="1">
      <alignment horizontal="left"/>
    </xf>
    <xf numFmtId="0" fontId="12" fillId="5" borderId="0" xfId="0" applyFont="1" applyFill="1"/>
    <xf numFmtId="4" fontId="10" fillId="0" borderId="1" xfId="0" applyNumberFormat="1" applyFont="1" applyBorder="1" applyAlignment="1">
      <alignment horizontal="left"/>
    </xf>
    <xf numFmtId="15" fontId="4" fillId="5" borderId="4" xfId="0" quotePrefix="1" applyNumberFormat="1" applyFont="1" applyFill="1" applyBorder="1" applyAlignment="1">
      <alignment horizontal="left"/>
    </xf>
    <xf numFmtId="0" fontId="0" fillId="0" borderId="0" xfId="0" applyFont="1" applyAlignment="1">
      <alignment horizontal="center"/>
    </xf>
    <xf numFmtId="0" fontId="0" fillId="0" borderId="1" xfId="0" applyBorder="1" applyAlignment="1">
      <alignment horizontal="center"/>
    </xf>
    <xf numFmtId="0" fontId="0" fillId="3" borderId="1" xfId="0" applyFill="1" applyBorder="1" applyAlignment="1">
      <alignment horizontal="center"/>
    </xf>
    <xf numFmtId="0" fontId="0" fillId="0" borderId="16" xfId="0" applyBorder="1" applyAlignment="1">
      <alignment horizontal="center"/>
    </xf>
    <xf numFmtId="0" fontId="12" fillId="5" borderId="4" xfId="0" quotePrefix="1" applyFont="1" applyFill="1" applyBorder="1" applyAlignment="1">
      <alignment horizontal="left"/>
    </xf>
    <xf numFmtId="0" fontId="8" fillId="3" borderId="0" xfId="0" applyFont="1" applyFill="1"/>
    <xf numFmtId="166" fontId="8" fillId="3" borderId="0" xfId="0" applyNumberFormat="1" applyFont="1" applyFill="1" applyAlignment="1">
      <alignment horizontal="left"/>
    </xf>
    <xf numFmtId="0" fontId="4" fillId="3" borderId="0" xfId="0" applyFont="1" applyFill="1"/>
    <xf numFmtId="0" fontId="16" fillId="3" borderId="0" xfId="0" applyFont="1" applyFill="1"/>
    <xf numFmtId="0" fontId="3" fillId="0" borderId="4" xfId="0" applyFont="1" applyBorder="1" applyAlignment="1"/>
    <xf numFmtId="0" fontId="3" fillId="0" borderId="17" xfId="0" applyFont="1" applyBorder="1" applyAlignment="1"/>
    <xf numFmtId="0" fontId="13" fillId="0" borderId="1" xfId="0" applyFont="1" applyBorder="1" applyAlignment="1">
      <alignment horizontal="center" vertical="center"/>
    </xf>
    <xf numFmtId="0" fontId="15" fillId="3" borderId="0" xfId="0" applyFont="1" applyFill="1"/>
    <xf numFmtId="0" fontId="4" fillId="0" borderId="1" xfId="0" applyFont="1" applyBorder="1" applyAlignment="1"/>
    <xf numFmtId="0" fontId="13" fillId="3" borderId="0" xfId="0" applyFont="1" applyFill="1" applyBorder="1" applyAlignment="1">
      <alignment horizontal="left"/>
    </xf>
    <xf numFmtId="15" fontId="4" fillId="3" borderId="0" xfId="0" quotePrefix="1" applyNumberFormat="1" applyFont="1" applyFill="1" applyBorder="1" applyAlignment="1">
      <alignment horizontal="left"/>
    </xf>
    <xf numFmtId="0" fontId="4" fillId="3" borderId="0" xfId="0" applyFont="1" applyFill="1" applyBorder="1"/>
    <xf numFmtId="15" fontId="4" fillId="3" borderId="0" xfId="0" applyNumberFormat="1" applyFont="1" applyFill="1" applyBorder="1" applyAlignment="1">
      <alignment horizontal="left"/>
    </xf>
    <xf numFmtId="21" fontId="4" fillId="3" borderId="0" xfId="0" applyNumberFormat="1" applyFont="1" applyFill="1" applyBorder="1" applyAlignment="1">
      <alignment horizontal="left"/>
    </xf>
    <xf numFmtId="4" fontId="4" fillId="3" borderId="0" xfId="0" applyNumberFormat="1" applyFont="1" applyFill="1" applyBorder="1" applyAlignment="1">
      <alignment horizontal="left"/>
    </xf>
    <xf numFmtId="165" fontId="4" fillId="3" borderId="0" xfId="0" applyNumberFormat="1" applyFont="1" applyFill="1" applyBorder="1" applyAlignment="1">
      <alignment horizontal="left"/>
    </xf>
    <xf numFmtId="166" fontId="4" fillId="3" borderId="0" xfId="0" applyNumberFormat="1" applyFont="1" applyFill="1" applyBorder="1" applyAlignment="1">
      <alignment horizontal="left"/>
    </xf>
    <xf numFmtId="167" fontId="4" fillId="3" borderId="0" xfId="0" applyNumberFormat="1" applyFont="1" applyFill="1" applyBorder="1" applyAlignment="1">
      <alignment horizontal="left"/>
    </xf>
    <xf numFmtId="169" fontId="4" fillId="3" borderId="0" xfId="0" applyNumberFormat="1" applyFont="1" applyFill="1" applyBorder="1" applyAlignment="1">
      <alignment horizontal="left"/>
    </xf>
    <xf numFmtId="14" fontId="4" fillId="3" borderId="0" xfId="0" quotePrefix="1" applyNumberFormat="1" applyFont="1" applyFill="1" applyBorder="1" applyAlignment="1">
      <alignment horizontal="left"/>
    </xf>
    <xf numFmtId="0" fontId="2" fillId="3" borderId="0" xfId="0" applyFont="1" applyFill="1"/>
    <xf numFmtId="15" fontId="4" fillId="0" borderId="0" xfId="0" applyNumberFormat="1" applyFont="1" applyBorder="1" applyAlignment="1">
      <alignment horizontal="center"/>
    </xf>
    <xf numFmtId="21" fontId="4" fillId="0" borderId="0" xfId="0" applyNumberFormat="1" applyFont="1" applyBorder="1" applyAlignment="1">
      <alignment horizontal="center"/>
    </xf>
    <xf numFmtId="0" fontId="4" fillId="3" borderId="0" xfId="0" applyFont="1" applyFill="1" applyBorder="1" applyAlignment="1">
      <alignment horizontal="center"/>
    </xf>
    <xf numFmtId="15" fontId="13" fillId="3" borderId="0" xfId="0" quotePrefix="1" applyNumberFormat="1" applyFont="1" applyFill="1" applyBorder="1" applyAlignment="1">
      <alignment horizontal="center"/>
    </xf>
    <xf numFmtId="0" fontId="13" fillId="3" borderId="0" xfId="0" applyFont="1" applyFill="1" applyBorder="1" applyAlignment="1">
      <alignment horizontal="center"/>
    </xf>
    <xf numFmtId="166" fontId="4" fillId="3" borderId="0" xfId="0" applyNumberFormat="1" applyFont="1" applyFill="1" applyBorder="1" applyAlignment="1">
      <alignment horizontal="center"/>
    </xf>
    <xf numFmtId="15" fontId="4" fillId="3" borderId="0" xfId="0" quotePrefix="1" applyNumberFormat="1" applyFont="1" applyFill="1" applyBorder="1" applyAlignment="1">
      <alignment horizontal="center"/>
    </xf>
    <xf numFmtId="0" fontId="4" fillId="3" borderId="0" xfId="0" quotePrefix="1" applyFont="1" applyFill="1" applyBorder="1" applyAlignment="1">
      <alignment horizontal="center"/>
    </xf>
    <xf numFmtId="167" fontId="4" fillId="3" borderId="0" xfId="0" applyNumberFormat="1" applyFont="1" applyFill="1" applyBorder="1" applyAlignment="1">
      <alignment horizontal="center"/>
    </xf>
    <xf numFmtId="4" fontId="4" fillId="3" borderId="0" xfId="0" applyNumberFormat="1" applyFont="1" applyFill="1" applyBorder="1" applyAlignment="1">
      <alignment horizontal="center"/>
    </xf>
    <xf numFmtId="168" fontId="13" fillId="3" borderId="0" xfId="0" applyNumberFormat="1" applyFont="1" applyFill="1" applyBorder="1" applyAlignment="1">
      <alignment horizontal="center"/>
    </xf>
    <xf numFmtId="169" fontId="4" fillId="3" borderId="0" xfId="0" applyNumberFormat="1" applyFont="1" applyFill="1" applyBorder="1" applyAlignment="1">
      <alignment horizontal="center"/>
    </xf>
    <xf numFmtId="14" fontId="4" fillId="3" borderId="0" xfId="0" quotePrefix="1" applyNumberFormat="1" applyFont="1" applyFill="1" applyBorder="1" applyAlignment="1">
      <alignment horizontal="center"/>
    </xf>
    <xf numFmtId="15" fontId="13" fillId="0" borderId="1" xfId="0" applyNumberFormat="1" applyFont="1" applyBorder="1" applyAlignment="1">
      <alignment horizontal="left"/>
    </xf>
    <xf numFmtId="173" fontId="13" fillId="0" borderId="1" xfId="0" applyNumberFormat="1" applyFont="1" applyBorder="1" applyAlignment="1">
      <alignment horizontal="left"/>
    </xf>
    <xf numFmtId="0" fontId="0" fillId="3" borderId="0" xfId="0" applyFill="1" applyBorder="1"/>
    <xf numFmtId="0" fontId="4" fillId="3" borderId="0" xfId="0" applyFont="1" applyFill="1" applyBorder="1" applyAlignment="1"/>
    <xf numFmtId="0" fontId="12" fillId="5" borderId="8" xfId="0" applyFont="1" applyFill="1" applyBorder="1" applyAlignment="1">
      <alignment vertical="center"/>
    </xf>
    <xf numFmtId="0" fontId="4" fillId="0" borderId="1" xfId="0" applyFont="1" applyBorder="1" applyAlignment="1">
      <alignment horizontal="left"/>
    </xf>
    <xf numFmtId="0" fontId="4" fillId="0" borderId="1" xfId="0" applyFont="1" applyBorder="1" applyAlignment="1">
      <alignment horizontal="left"/>
    </xf>
    <xf numFmtId="164" fontId="4" fillId="3" borderId="0" xfId="0" applyNumberFormat="1" applyFont="1" applyFill="1" applyBorder="1" applyAlignment="1">
      <alignment horizontal="left"/>
    </xf>
    <xf numFmtId="164" fontId="8" fillId="3" borderId="0" xfId="0" applyNumberFormat="1" applyFont="1" applyFill="1" applyBorder="1" applyAlignment="1">
      <alignment horizontal="left"/>
    </xf>
    <xf numFmtId="0" fontId="8" fillId="3" borderId="0" xfId="0" applyFont="1" applyFill="1" applyBorder="1"/>
    <xf numFmtId="0" fontId="8" fillId="3" borderId="0" xfId="0" applyFont="1" applyFill="1" applyBorder="1" applyAlignment="1">
      <alignment horizontal="left" vertical="center"/>
    </xf>
    <xf numFmtId="10" fontId="8" fillId="3" borderId="0" xfId="1" applyNumberFormat="1" applyFont="1" applyFill="1" applyBorder="1" applyAlignment="1">
      <alignment horizontal="left"/>
    </xf>
    <xf numFmtId="0" fontId="4" fillId="5" borderId="4" xfId="0" quotePrefix="1" applyFont="1" applyFill="1" applyBorder="1" applyAlignment="1">
      <alignment horizontal="left"/>
    </xf>
    <xf numFmtId="1" fontId="4" fillId="3" borderId="0" xfId="0" applyNumberFormat="1" applyFont="1" applyFill="1" applyBorder="1" applyAlignment="1">
      <alignment horizontal="center"/>
    </xf>
    <xf numFmtId="0" fontId="10" fillId="3" borderId="0" xfId="0" applyFont="1" applyFill="1" applyBorder="1"/>
    <xf numFmtId="0" fontId="10" fillId="3" borderId="0" xfId="0" applyFont="1" applyFill="1" applyBorder="1" applyAlignment="1">
      <alignment horizontal="left"/>
    </xf>
    <xf numFmtId="0" fontId="13" fillId="0" borderId="1" xfId="0" quotePrefix="1" applyFont="1" applyBorder="1" applyAlignment="1">
      <alignment horizontal="left"/>
    </xf>
    <xf numFmtId="0" fontId="4" fillId="0" borderId="1" xfId="0" applyFont="1" applyBorder="1" applyAlignment="1">
      <alignment horizontal="left"/>
    </xf>
    <xf numFmtId="4" fontId="4" fillId="0" borderId="1" xfId="0" applyNumberFormat="1" applyFont="1" applyBorder="1" applyAlignment="1">
      <alignment horizontal="left"/>
    </xf>
    <xf numFmtId="0" fontId="13" fillId="3" borderId="1" xfId="0" applyFont="1" applyFill="1" applyBorder="1"/>
    <xf numFmtId="0" fontId="13" fillId="3" borderId="4" xfId="0" applyFont="1" applyFill="1" applyBorder="1" applyAlignment="1">
      <alignment horizontal="left"/>
    </xf>
    <xf numFmtId="173" fontId="13" fillId="5" borderId="4" xfId="0" applyNumberFormat="1" applyFont="1" applyFill="1" applyBorder="1" applyAlignment="1">
      <alignment horizontal="left"/>
    </xf>
    <xf numFmtId="14" fontId="4" fillId="5" borderId="4" xfId="0" quotePrefix="1" applyNumberFormat="1" applyFont="1" applyFill="1" applyBorder="1" applyAlignment="1">
      <alignment horizontal="left"/>
    </xf>
    <xf numFmtId="0" fontId="4" fillId="5" borderId="4" xfId="0" applyFont="1" applyFill="1" applyBorder="1"/>
    <xf numFmtId="166" fontId="4" fillId="5" borderId="4" xfId="0" applyNumberFormat="1" applyFont="1" applyFill="1" applyBorder="1" applyAlignment="1">
      <alignment horizontal="left"/>
    </xf>
    <xf numFmtId="0" fontId="23" fillId="0" borderId="0" xfId="0" applyFont="1"/>
    <xf numFmtId="0" fontId="13" fillId="3" borderId="0" xfId="0" quotePrefix="1" applyFont="1" applyFill="1" applyBorder="1" applyAlignment="1">
      <alignment horizontal="left"/>
    </xf>
    <xf numFmtId="0" fontId="19" fillId="3" borderId="0" xfId="0" applyFont="1" applyFill="1" applyBorder="1"/>
    <xf numFmtId="0" fontId="4" fillId="3" borderId="0" xfId="0" applyFont="1" applyFill="1" applyBorder="1" applyAlignment="1">
      <alignment horizontal="left" vertical="center"/>
    </xf>
    <xf numFmtId="10" fontId="4" fillId="3" borderId="0" xfId="1" applyNumberFormat="1" applyFont="1" applyFill="1" applyBorder="1" applyAlignment="1">
      <alignment horizontal="left"/>
    </xf>
    <xf numFmtId="15" fontId="13" fillId="3" borderId="0" xfId="0" quotePrefix="1" applyNumberFormat="1" applyFont="1" applyFill="1" applyBorder="1" applyAlignment="1">
      <alignment horizontal="left"/>
    </xf>
    <xf numFmtId="0" fontId="12" fillId="0" borderId="0" xfId="0" applyFont="1" applyBorder="1"/>
    <xf numFmtId="0" fontId="24" fillId="0" borderId="0" xfId="0" applyFont="1"/>
    <xf numFmtId="0" fontId="25" fillId="0" borderId="0" xfId="0" applyFont="1" applyAlignment="1">
      <alignment horizontal="left"/>
    </xf>
    <xf numFmtId="0" fontId="25" fillId="0" borderId="0" xfId="0" applyFont="1"/>
    <xf numFmtId="0" fontId="23" fillId="3" borderId="0" xfId="0" applyFont="1" applyFill="1"/>
    <xf numFmtId="14" fontId="23" fillId="0" borderId="0" xfId="0" quotePrefix="1" applyNumberFormat="1" applyFont="1" applyBorder="1" applyAlignment="1">
      <alignment horizontal="left"/>
    </xf>
    <xf numFmtId="0" fontId="4" fillId="3" borderId="1" xfId="0" applyFont="1" applyFill="1" applyBorder="1" applyAlignment="1">
      <alignment horizontal="center" vertical="center" wrapText="1"/>
    </xf>
    <xf numFmtId="4" fontId="12" fillId="0" borderId="0" xfId="0" applyNumberFormat="1" applyFont="1" applyBorder="1" applyAlignment="1">
      <alignment horizontal="center"/>
    </xf>
    <xf numFmtId="0" fontId="1" fillId="0" borderId="0" xfId="0" applyFont="1" applyAlignment="1">
      <alignment horizontal="center"/>
    </xf>
    <xf numFmtId="0" fontId="3" fillId="0" borderId="0" xfId="0" applyFont="1" applyAlignment="1">
      <alignment horizontal="center"/>
    </xf>
    <xf numFmtId="173" fontId="4" fillId="0" borderId="1" xfId="0" applyNumberFormat="1" applyFont="1" applyBorder="1" applyAlignment="1">
      <alignment horizontal="left"/>
    </xf>
    <xf numFmtId="0" fontId="13" fillId="0" borderId="0" xfId="0" applyFont="1"/>
    <xf numFmtId="1" fontId="4" fillId="3" borderId="0" xfId="0" quotePrefix="1" applyNumberFormat="1" applyFont="1" applyFill="1" applyBorder="1" applyAlignment="1">
      <alignment horizontal="center"/>
    </xf>
    <xf numFmtId="1" fontId="13" fillId="3" borderId="0" xfId="0" applyNumberFormat="1" applyFont="1" applyFill="1" applyBorder="1" applyAlignment="1">
      <alignment horizontal="center"/>
    </xf>
    <xf numFmtId="1" fontId="4" fillId="3" borderId="0" xfId="0" applyNumberFormat="1" applyFont="1" applyFill="1" applyAlignment="1">
      <alignment horizontal="center"/>
    </xf>
    <xf numFmtId="1" fontId="2" fillId="3" borderId="0" xfId="0" applyNumberFormat="1" applyFont="1" applyFill="1" applyAlignment="1">
      <alignment horizontal="center"/>
    </xf>
    <xf numFmtId="1" fontId="0" fillId="0" borderId="0" xfId="0" applyNumberFormat="1" applyAlignment="1">
      <alignment horizontal="center"/>
    </xf>
    <xf numFmtId="0" fontId="3" fillId="0" borderId="0" xfId="0" applyFont="1" applyBorder="1" applyAlignment="1">
      <alignment horizontal="left"/>
    </xf>
    <xf numFmtId="0" fontId="4" fillId="0" borderId="1" xfId="0" applyFont="1" applyBorder="1" applyAlignment="1">
      <alignment horizontal="left"/>
    </xf>
    <xf numFmtId="0" fontId="4" fillId="0" borderId="4" xfId="0" applyFont="1" applyBorder="1" applyAlignment="1">
      <alignment horizontal="left"/>
    </xf>
    <xf numFmtId="4" fontId="4" fillId="0" borderId="1" xfId="0" applyNumberFormat="1" applyFont="1" applyBorder="1" applyAlignment="1">
      <alignment horizontal="left"/>
    </xf>
    <xf numFmtId="14" fontId="4" fillId="0" borderId="1" xfId="0" quotePrefix="1" applyNumberFormat="1" applyFont="1" applyBorder="1" applyAlignment="1">
      <alignment horizontal="left"/>
    </xf>
    <xf numFmtId="0" fontId="9" fillId="0" borderId="0" xfId="0" applyFont="1" applyBorder="1" applyAlignment="1">
      <alignment horizontal="left"/>
    </xf>
    <xf numFmtId="1" fontId="10" fillId="0" borderId="1" xfId="0" applyNumberFormat="1" applyFont="1" applyBorder="1" applyAlignment="1">
      <alignment horizontal="center"/>
    </xf>
    <xf numFmtId="1" fontId="10" fillId="3" borderId="1" xfId="0" applyNumberFormat="1" applyFont="1" applyFill="1" applyBorder="1" applyAlignment="1">
      <alignment horizontal="center"/>
    </xf>
    <xf numFmtId="14" fontId="4" fillId="0" borderId="1" xfId="0" quotePrefix="1" applyNumberFormat="1" applyFont="1" applyBorder="1" applyAlignment="1">
      <alignment horizontal="left"/>
    </xf>
    <xf numFmtId="0" fontId="13" fillId="3" borderId="1" xfId="0" applyFont="1" applyFill="1" applyBorder="1" applyAlignment="1">
      <alignment horizontal="left"/>
    </xf>
    <xf numFmtId="0" fontId="13" fillId="0" borderId="1" xfId="0" applyFont="1" applyBorder="1" applyAlignment="1">
      <alignment horizontal="center"/>
    </xf>
    <xf numFmtId="0" fontId="0" fillId="0" borderId="1" xfId="0" applyBorder="1"/>
    <xf numFmtId="0" fontId="0" fillId="3" borderId="0" xfId="0" applyFill="1" applyAlignment="1">
      <alignment horizontal="center"/>
    </xf>
    <xf numFmtId="173" fontId="13" fillId="0" borderId="1" xfId="0" applyNumberFormat="1" applyFont="1" applyBorder="1" applyAlignment="1">
      <alignment horizontal="left"/>
    </xf>
    <xf numFmtId="14" fontId="4" fillId="0" borderId="4" xfId="0" quotePrefix="1" applyNumberFormat="1" applyFont="1" applyBorder="1" applyAlignment="1">
      <alignment horizontal="left"/>
    </xf>
    <xf numFmtId="0" fontId="0" fillId="0" borderId="0" xfId="0" applyAlignment="1"/>
    <xf numFmtId="0" fontId="0" fillId="3" borderId="0" xfId="0" applyFont="1" applyFill="1"/>
    <xf numFmtId="0" fontId="3" fillId="3" borderId="0" xfId="0" applyFont="1" applyFill="1" applyAlignment="1">
      <alignment horizontal="left"/>
    </xf>
    <xf numFmtId="15" fontId="13" fillId="3" borderId="1" xfId="0" quotePrefix="1" applyNumberFormat="1" applyFont="1" applyFill="1" applyBorder="1" applyAlignment="1">
      <alignment horizontal="left"/>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37" xfId="0" applyFont="1" applyBorder="1" applyAlignment="1">
      <alignment horizontal="center" vertical="center" wrapText="1"/>
    </xf>
    <xf numFmtId="166" fontId="4" fillId="3" borderId="3" xfId="0" applyNumberFormat="1" applyFont="1" applyFill="1" applyBorder="1" applyAlignment="1">
      <alignment horizontal="left"/>
    </xf>
    <xf numFmtId="0" fontId="4" fillId="3" borderId="3" xfId="0" applyFont="1" applyFill="1" applyBorder="1" applyAlignment="1">
      <alignment horizontal="left"/>
    </xf>
    <xf numFmtId="15" fontId="13" fillId="3" borderId="3" xfId="0" quotePrefix="1" applyNumberFormat="1" applyFont="1" applyFill="1" applyBorder="1" applyAlignment="1">
      <alignment horizontal="left"/>
    </xf>
    <xf numFmtId="0" fontId="13" fillId="3" borderId="3" xfId="0" applyFont="1" applyFill="1" applyBorder="1" applyAlignment="1">
      <alignment horizontal="left"/>
    </xf>
    <xf numFmtId="0" fontId="13" fillId="3" borderId="3" xfId="0" quotePrefix="1" applyFont="1" applyFill="1" applyBorder="1" applyAlignment="1">
      <alignment horizontal="left"/>
    </xf>
    <xf numFmtId="0" fontId="4" fillId="3" borderId="0" xfId="0" applyFont="1" applyFill="1" applyBorder="1" applyAlignment="1">
      <alignment horizontal="center" vertical="center"/>
    </xf>
    <xf numFmtId="164" fontId="4" fillId="3" borderId="0" xfId="0" applyNumberFormat="1" applyFont="1" applyFill="1" applyBorder="1" applyAlignment="1">
      <alignment horizontal="center"/>
    </xf>
    <xf numFmtId="10" fontId="4" fillId="3" borderId="0" xfId="1" applyNumberFormat="1" applyFont="1" applyFill="1" applyBorder="1" applyAlignment="1">
      <alignment horizontal="center"/>
    </xf>
    <xf numFmtId="0" fontId="4" fillId="3" borderId="0" xfId="0" applyFont="1" applyFill="1" applyAlignment="1">
      <alignment horizontal="center" wrapText="1"/>
    </xf>
    <xf numFmtId="164" fontId="8" fillId="0" borderId="0" xfId="0" applyNumberFormat="1" applyFont="1" applyAlignment="1">
      <alignment horizontal="center"/>
    </xf>
    <xf numFmtId="173" fontId="13" fillId="5" borderId="1" xfId="0" applyNumberFormat="1" applyFont="1" applyFill="1" applyBorder="1" applyAlignment="1">
      <alignment horizontal="left"/>
    </xf>
    <xf numFmtId="0" fontId="13" fillId="0" borderId="1" xfId="0" applyFont="1" applyBorder="1" applyAlignment="1">
      <alignment horizontal="left"/>
    </xf>
    <xf numFmtId="0" fontId="4" fillId="0" borderId="1" xfId="0" applyFont="1" applyBorder="1" applyAlignment="1">
      <alignment horizontal="left"/>
    </xf>
    <xf numFmtId="173" fontId="13" fillId="0" borderId="1" xfId="0" applyNumberFormat="1" applyFont="1" applyBorder="1" applyAlignment="1">
      <alignment horizontal="left"/>
    </xf>
    <xf numFmtId="0" fontId="13" fillId="3" borderId="1" xfId="0" applyFont="1" applyFill="1" applyBorder="1" applyAlignment="1">
      <alignment horizontal="left"/>
    </xf>
    <xf numFmtId="4" fontId="4" fillId="0" borderId="1" xfId="0" applyNumberFormat="1" applyFont="1" applyBorder="1" applyAlignment="1">
      <alignment horizontal="left"/>
    </xf>
    <xf numFmtId="0" fontId="4" fillId="0" borderId="4" xfId="0" applyFont="1" applyBorder="1" applyAlignment="1">
      <alignment horizontal="left"/>
    </xf>
    <xf numFmtId="166" fontId="4" fillId="0" borderId="1" xfId="0" applyNumberFormat="1" applyFont="1" applyBorder="1" applyAlignment="1">
      <alignment horizontal="left"/>
    </xf>
    <xf numFmtId="0" fontId="13" fillId="0" borderId="4" xfId="0" applyFont="1" applyBorder="1" applyAlignment="1">
      <alignment horizontal="left"/>
    </xf>
    <xf numFmtId="166" fontId="13" fillId="0" borderId="1" xfId="0" applyNumberFormat="1" applyFont="1" applyBorder="1" applyAlignment="1">
      <alignment horizontal="left"/>
    </xf>
    <xf numFmtId="4" fontId="13" fillId="0" borderId="1" xfId="0" applyNumberFormat="1" applyFont="1" applyBorder="1" applyAlignment="1">
      <alignment horizontal="left"/>
    </xf>
    <xf numFmtId="0" fontId="12" fillId="5" borderId="1" xfId="0" applyFont="1" applyFill="1" applyBorder="1" applyAlignment="1">
      <alignment vertical="center"/>
    </xf>
    <xf numFmtId="0" fontId="4" fillId="0" borderId="0" xfId="0" applyFont="1" applyBorder="1" applyAlignment="1">
      <alignment horizontal="left" vertical="center"/>
    </xf>
    <xf numFmtId="0" fontId="4" fillId="5" borderId="1" xfId="0" applyFont="1" applyFill="1" applyBorder="1" applyAlignment="1">
      <alignment vertical="center"/>
    </xf>
    <xf numFmtId="166" fontId="4" fillId="3" borderId="1" xfId="0" applyNumberFormat="1" applyFont="1" applyFill="1" applyBorder="1" applyAlignment="1">
      <alignment horizontal="left"/>
    </xf>
    <xf numFmtId="0" fontId="4" fillId="3" borderId="1" xfId="0" applyFont="1" applyFill="1" applyBorder="1" applyAlignment="1">
      <alignment vertical="center"/>
    </xf>
    <xf numFmtId="0" fontId="4" fillId="0" borderId="0" xfId="0" applyFont="1" applyFill="1" applyBorder="1"/>
    <xf numFmtId="0" fontId="4" fillId="0" borderId="0" xfId="0" applyFont="1" applyFill="1" applyBorder="1" applyAlignment="1">
      <alignment horizontal="left"/>
    </xf>
    <xf numFmtId="0" fontId="4" fillId="2" borderId="1" xfId="0" applyFont="1" applyFill="1" applyBorder="1"/>
    <xf numFmtId="0" fontId="4" fillId="5" borderId="0" xfId="0" applyFont="1" applyFill="1"/>
    <xf numFmtId="0" fontId="15" fillId="0" borderId="0" xfId="0" applyFont="1" applyAlignment="1">
      <alignment horizontal="center"/>
    </xf>
    <xf numFmtId="0" fontId="13" fillId="3" borderId="1" xfId="0" applyFont="1" applyFill="1" applyBorder="1" applyAlignment="1">
      <alignment vertical="center"/>
    </xf>
    <xf numFmtId="166" fontId="12" fillId="5" borderId="1" xfId="0" applyNumberFormat="1" applyFont="1" applyFill="1" applyBorder="1" applyAlignment="1">
      <alignment horizontal="left"/>
    </xf>
    <xf numFmtId="167" fontId="13" fillId="0" borderId="1" xfId="0" applyNumberFormat="1" applyFont="1" applyBorder="1"/>
    <xf numFmtId="0" fontId="13" fillId="3" borderId="0" xfId="0" applyFont="1" applyFill="1" applyBorder="1"/>
    <xf numFmtId="0" fontId="4" fillId="3" borderId="3" xfId="0" applyFont="1" applyFill="1" applyBorder="1" applyAlignment="1">
      <alignment horizontal="center"/>
    </xf>
    <xf numFmtId="15" fontId="4" fillId="3" borderId="3" xfId="0" applyNumberFormat="1" applyFont="1" applyFill="1" applyBorder="1" applyAlignment="1">
      <alignment horizontal="center"/>
    </xf>
    <xf numFmtId="21" fontId="4" fillId="3" borderId="3" xfId="0" applyNumberFormat="1" applyFont="1" applyFill="1" applyBorder="1" applyAlignment="1">
      <alignment horizontal="center"/>
    </xf>
    <xf numFmtId="4" fontId="4" fillId="3" borderId="3" xfId="0" applyNumberFormat="1" applyFont="1" applyFill="1" applyBorder="1" applyAlignment="1">
      <alignment horizontal="center"/>
    </xf>
    <xf numFmtId="165" fontId="4" fillId="3" borderId="3" xfId="0" applyNumberFormat="1" applyFont="1" applyFill="1" applyBorder="1" applyAlignment="1">
      <alignment horizontal="center"/>
    </xf>
    <xf numFmtId="15" fontId="13" fillId="3" borderId="3" xfId="0" quotePrefix="1" applyNumberFormat="1" applyFont="1" applyFill="1" applyBorder="1" applyAlignment="1">
      <alignment horizontal="center"/>
    </xf>
    <xf numFmtId="0" fontId="13" fillId="3" borderId="3" xfId="0" applyFont="1" applyFill="1" applyBorder="1" applyAlignment="1">
      <alignment horizontal="center"/>
    </xf>
    <xf numFmtId="166" fontId="4" fillId="3" borderId="3" xfId="0" applyNumberFormat="1" applyFont="1" applyFill="1" applyBorder="1" applyAlignment="1">
      <alignment horizontal="center"/>
    </xf>
    <xf numFmtId="15" fontId="4" fillId="3" borderId="3" xfId="0" quotePrefix="1" applyNumberFormat="1" applyFont="1" applyFill="1" applyBorder="1" applyAlignment="1">
      <alignment horizontal="center"/>
    </xf>
    <xf numFmtId="0" fontId="4" fillId="3" borderId="3" xfId="0" quotePrefix="1" applyFont="1" applyFill="1" applyBorder="1" applyAlignment="1">
      <alignment horizontal="center"/>
    </xf>
    <xf numFmtId="167" fontId="4" fillId="3" borderId="3" xfId="0" applyNumberFormat="1" applyFont="1" applyFill="1" applyBorder="1" applyAlignment="1">
      <alignment horizontal="center"/>
    </xf>
    <xf numFmtId="168" fontId="13" fillId="3" borderId="3" xfId="0" applyNumberFormat="1" applyFont="1" applyFill="1" applyBorder="1" applyAlignment="1">
      <alignment horizontal="center"/>
    </xf>
    <xf numFmtId="169" fontId="4" fillId="3" borderId="3" xfId="0" applyNumberFormat="1" applyFont="1" applyFill="1" applyBorder="1" applyAlignment="1">
      <alignment horizontal="center"/>
    </xf>
    <xf numFmtId="14" fontId="4" fillId="3" borderId="3" xfId="0" quotePrefix="1" applyNumberFormat="1" applyFont="1" applyFill="1" applyBorder="1" applyAlignment="1">
      <alignment horizontal="center"/>
    </xf>
    <xf numFmtId="0" fontId="13" fillId="5" borderId="1" xfId="0" applyFont="1" applyFill="1" applyBorder="1" applyAlignment="1">
      <alignment vertical="center"/>
    </xf>
    <xf numFmtId="4" fontId="13" fillId="0" borderId="0" xfId="0" applyNumberFormat="1" applyFont="1" applyBorder="1" applyAlignment="1">
      <alignment horizontal="left"/>
    </xf>
    <xf numFmtId="0" fontId="15" fillId="3" borderId="16" xfId="0" applyFont="1" applyFill="1" applyBorder="1" applyAlignment="1">
      <alignment horizontal="center"/>
    </xf>
    <xf numFmtId="0" fontId="0" fillId="3" borderId="0" xfId="0" applyFill="1" applyBorder="1" applyAlignment="1">
      <alignment horizontal="left"/>
    </xf>
    <xf numFmtId="4" fontId="4" fillId="0" borderId="1" xfId="0" applyNumberFormat="1" applyFont="1" applyBorder="1" applyAlignment="1">
      <alignment horizontal="left"/>
    </xf>
    <xf numFmtId="0" fontId="4" fillId="0" borderId="5" xfId="0" applyFont="1" applyBorder="1" applyAlignment="1">
      <alignment horizontal="left"/>
    </xf>
    <xf numFmtId="0" fontId="4" fillId="0" borderId="1" xfId="0" applyFont="1" applyBorder="1" applyAlignment="1">
      <alignment horizontal="left"/>
    </xf>
    <xf numFmtId="0" fontId="13" fillId="0" borderId="1" xfId="0" applyFont="1" applyBorder="1" applyAlignment="1">
      <alignment horizontal="left"/>
    </xf>
    <xf numFmtId="0" fontId="4" fillId="0" borderId="1" xfId="0" applyFont="1" applyBorder="1" applyAlignment="1">
      <alignment horizontal="left"/>
    </xf>
    <xf numFmtId="4" fontId="4" fillId="0" borderId="1" xfId="0" applyNumberFormat="1" applyFont="1" applyBorder="1" applyAlignment="1">
      <alignment horizontal="left"/>
    </xf>
    <xf numFmtId="0" fontId="4" fillId="0" borderId="4" xfId="0" applyFont="1" applyBorder="1" applyAlignment="1">
      <alignment horizontal="left"/>
    </xf>
    <xf numFmtId="166" fontId="4" fillId="0" borderId="1" xfId="0" applyNumberFormat="1" applyFont="1" applyBorder="1" applyAlignment="1">
      <alignment horizontal="left"/>
    </xf>
    <xf numFmtId="0" fontId="9" fillId="0" borderId="0" xfId="0" applyFont="1" applyAlignment="1">
      <alignment vertical="center" wrapText="1"/>
    </xf>
    <xf numFmtId="0" fontId="13" fillId="5" borderId="1" xfId="0" applyFont="1" applyFill="1" applyBorder="1"/>
    <xf numFmtId="0" fontId="13" fillId="0" borderId="1" xfId="0" applyFont="1" applyBorder="1" applyAlignment="1">
      <alignment horizontal="left"/>
    </xf>
    <xf numFmtId="0" fontId="13" fillId="0" borderId="1" xfId="0" applyFont="1" applyBorder="1" applyAlignment="1">
      <alignment horizontal="left"/>
    </xf>
    <xf numFmtId="0" fontId="4" fillId="0" borderId="1" xfId="0" applyFont="1" applyBorder="1" applyAlignment="1">
      <alignment horizontal="left"/>
    </xf>
    <xf numFmtId="0" fontId="13" fillId="0" borderId="1" xfId="0" applyFont="1" applyBorder="1" applyAlignment="1">
      <alignment horizontal="left"/>
    </xf>
    <xf numFmtId="0" fontId="4" fillId="0" borderId="4" xfId="0" applyFont="1" applyBorder="1" applyAlignment="1">
      <alignment horizontal="left"/>
    </xf>
    <xf numFmtId="4" fontId="4" fillId="0" borderId="1" xfId="0" applyNumberFormat="1" applyFont="1" applyBorder="1" applyAlignment="1">
      <alignment horizontal="left"/>
    </xf>
    <xf numFmtId="0" fontId="15" fillId="0" borderId="0" xfId="0" applyFont="1"/>
    <xf numFmtId="166" fontId="25" fillId="0" borderId="0" xfId="0" applyNumberFormat="1" applyFont="1" applyAlignment="1">
      <alignment horizontal="left"/>
    </xf>
    <xf numFmtId="0" fontId="4" fillId="0" borderId="0" xfId="0" applyFont="1" applyBorder="1" applyAlignment="1"/>
    <xf numFmtId="0" fontId="3" fillId="0" borderId="0" xfId="0" applyFont="1" applyBorder="1" applyAlignment="1"/>
    <xf numFmtId="0" fontId="0" fillId="0" borderId="0" xfId="0" applyBorder="1" applyAlignment="1">
      <alignment horizontal="center"/>
    </xf>
    <xf numFmtId="0" fontId="4" fillId="0" borderId="1" xfId="0" applyFont="1" applyBorder="1" applyAlignment="1">
      <alignment horizontal="left"/>
    </xf>
    <xf numFmtId="0" fontId="4" fillId="0" borderId="4" xfId="0" applyFont="1" applyBorder="1" applyAlignment="1">
      <alignment horizontal="left"/>
    </xf>
    <xf numFmtId="4" fontId="4" fillId="0" borderId="1" xfId="0" applyNumberFormat="1" applyFont="1" applyBorder="1" applyAlignment="1">
      <alignment horizontal="left"/>
    </xf>
    <xf numFmtId="0" fontId="16" fillId="0" borderId="0" xfId="0" applyFont="1" applyAlignment="1"/>
    <xf numFmtId="0" fontId="12" fillId="3" borderId="1" xfId="0" applyFont="1" applyFill="1" applyBorder="1"/>
    <xf numFmtId="0" fontId="0" fillId="5" borderId="1" xfId="0" applyFill="1" applyBorder="1"/>
    <xf numFmtId="0" fontId="4" fillId="0" borderId="1" xfId="0" applyFont="1" applyFill="1" applyBorder="1" applyAlignment="1">
      <alignment horizontal="left"/>
    </xf>
    <xf numFmtId="168" fontId="4" fillId="0" borderId="1" xfId="0" applyNumberFormat="1" applyFont="1" applyFill="1" applyBorder="1" applyAlignment="1">
      <alignment horizontal="left"/>
    </xf>
    <xf numFmtId="4" fontId="4" fillId="0" borderId="1" xfId="0" applyNumberFormat="1" applyFont="1" applyFill="1" applyBorder="1" applyAlignment="1">
      <alignment horizontal="left"/>
    </xf>
    <xf numFmtId="169" fontId="4" fillId="0" borderId="1" xfId="0" applyNumberFormat="1" applyFont="1" applyFill="1" applyBorder="1" applyAlignment="1">
      <alignment horizontal="left"/>
    </xf>
    <xf numFmtId="14" fontId="4" fillId="0" borderId="1" xfId="0" quotePrefix="1" applyNumberFormat="1" applyFont="1" applyFill="1" applyBorder="1" applyAlignment="1">
      <alignment horizontal="left"/>
    </xf>
    <xf numFmtId="0" fontId="4" fillId="0" borderId="1" xfId="0" applyFont="1" applyFill="1" applyBorder="1"/>
    <xf numFmtId="0" fontId="9" fillId="0" borderId="0" xfId="0" applyFont="1" applyAlignment="1"/>
    <xf numFmtId="0" fontId="8" fillId="3" borderId="0" xfId="0" applyFont="1" applyFill="1" applyAlignment="1"/>
    <xf numFmtId="167" fontId="13" fillId="3" borderId="3" xfId="0" applyNumberFormat="1" applyFont="1" applyFill="1" applyBorder="1" applyAlignment="1">
      <alignment horizontal="center"/>
    </xf>
    <xf numFmtId="4" fontId="13" fillId="3" borderId="3" xfId="0" applyNumberFormat="1" applyFont="1" applyFill="1" applyBorder="1" applyAlignment="1">
      <alignment horizontal="center"/>
    </xf>
    <xf numFmtId="169" fontId="13" fillId="3" borderId="3" xfId="0" applyNumberFormat="1" applyFont="1" applyFill="1" applyBorder="1" applyAlignment="1">
      <alignment horizontal="center"/>
    </xf>
    <xf numFmtId="14" fontId="13" fillId="3" borderId="3" xfId="0" quotePrefix="1" applyNumberFormat="1" applyFont="1" applyFill="1" applyBorder="1" applyAlignment="1">
      <alignment horizontal="center"/>
    </xf>
    <xf numFmtId="0" fontId="25" fillId="3" borderId="0" xfId="0" applyFont="1" applyFill="1"/>
    <xf numFmtId="0" fontId="0" fillId="3" borderId="0" xfId="0" applyFill="1" applyBorder="1" applyAlignment="1">
      <alignment horizontal="center"/>
    </xf>
    <xf numFmtId="0" fontId="12" fillId="3" borderId="0" xfId="0" applyFont="1" applyFill="1" applyBorder="1" applyAlignment="1">
      <alignment horizontal="center"/>
    </xf>
    <xf numFmtId="0" fontId="12" fillId="3" borderId="3" xfId="0" quotePrefix="1" applyFont="1" applyFill="1" applyBorder="1" applyAlignment="1">
      <alignment horizontal="left"/>
    </xf>
    <xf numFmtId="0" fontId="12" fillId="3" borderId="3" xfId="0" applyFont="1" applyFill="1" applyBorder="1" applyAlignment="1">
      <alignment horizontal="left"/>
    </xf>
    <xf numFmtId="167" fontId="4" fillId="3" borderId="3" xfId="0" applyNumberFormat="1" applyFont="1" applyFill="1" applyBorder="1" applyAlignment="1">
      <alignment horizontal="left"/>
    </xf>
    <xf numFmtId="4" fontId="4" fillId="3" borderId="3" xfId="0" applyNumberFormat="1" applyFont="1" applyFill="1" applyBorder="1" applyAlignment="1">
      <alignment horizontal="left"/>
    </xf>
    <xf numFmtId="15" fontId="4" fillId="3" borderId="3" xfId="0" quotePrefix="1" applyNumberFormat="1" applyFont="1" applyFill="1" applyBorder="1" applyAlignment="1">
      <alignment horizontal="left"/>
    </xf>
    <xf numFmtId="168" fontId="4" fillId="3" borderId="3" xfId="0" applyNumberFormat="1" applyFont="1" applyFill="1" applyBorder="1" applyAlignment="1">
      <alignment horizontal="left"/>
    </xf>
    <xf numFmtId="169" fontId="4" fillId="3" borderId="3" xfId="0" applyNumberFormat="1" applyFont="1" applyFill="1" applyBorder="1" applyAlignment="1">
      <alignment horizontal="left"/>
    </xf>
    <xf numFmtId="14" fontId="4" fillId="3" borderId="3" xfId="0" quotePrefix="1" applyNumberFormat="1" applyFont="1" applyFill="1" applyBorder="1" applyAlignment="1">
      <alignment horizontal="left"/>
    </xf>
    <xf numFmtId="0" fontId="4" fillId="3" borderId="3" xfId="0" applyFont="1" applyFill="1" applyBorder="1"/>
    <xf numFmtId="0" fontId="9" fillId="0" borderId="0" xfId="0" applyFont="1" applyAlignment="1">
      <alignment wrapText="1"/>
    </xf>
    <xf numFmtId="15" fontId="16" fillId="3" borderId="0" xfId="0" quotePrefix="1" applyNumberFormat="1" applyFont="1" applyFill="1" applyBorder="1" applyAlignment="1"/>
    <xf numFmtId="0" fontId="13" fillId="0" borderId="1" xfId="0" applyFont="1" applyBorder="1" applyAlignment="1">
      <alignment horizontal="left"/>
    </xf>
    <xf numFmtId="0" fontId="4" fillId="0" borderId="1" xfId="0" applyFont="1" applyBorder="1" applyAlignment="1">
      <alignment horizontal="left"/>
    </xf>
    <xf numFmtId="0" fontId="13" fillId="3" borderId="1" xfId="0" applyFont="1" applyFill="1" applyBorder="1" applyAlignment="1">
      <alignment horizontal="left"/>
    </xf>
    <xf numFmtId="4" fontId="4" fillId="0" borderId="1" xfId="0" applyNumberFormat="1" applyFont="1" applyBorder="1" applyAlignment="1">
      <alignment horizontal="left"/>
    </xf>
    <xf numFmtId="166" fontId="4" fillId="0" borderId="1" xfId="0" applyNumberFormat="1" applyFont="1" applyBorder="1" applyAlignment="1">
      <alignment horizontal="left"/>
    </xf>
    <xf numFmtId="0" fontId="6"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quotePrefix="1" applyFont="1" applyBorder="1"/>
    <xf numFmtId="2" fontId="4" fillId="0" borderId="1" xfId="0" applyNumberFormat="1" applyFont="1" applyBorder="1" applyAlignment="1">
      <alignment horizontal="center" vertical="center"/>
    </xf>
    <xf numFmtId="0" fontId="6"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3" borderId="0" xfId="0" applyFont="1" applyFill="1" applyBorder="1"/>
    <xf numFmtId="173" fontId="13" fillId="3" borderId="3" xfId="0" applyNumberFormat="1" applyFont="1" applyFill="1" applyBorder="1" applyAlignment="1">
      <alignment horizontal="left"/>
    </xf>
    <xf numFmtId="0" fontId="9" fillId="3" borderId="0" xfId="0" applyFont="1" applyFill="1" applyBorder="1" applyAlignment="1">
      <alignment vertical="center" wrapText="1"/>
    </xf>
    <xf numFmtId="15" fontId="9" fillId="3" borderId="0" xfId="0" quotePrefix="1" applyNumberFormat="1" applyFont="1" applyFill="1" applyBorder="1" applyAlignment="1"/>
    <xf numFmtId="0" fontId="4" fillId="0" borderId="1" xfId="0" applyFont="1" applyBorder="1" applyAlignment="1">
      <alignment horizontal="left"/>
    </xf>
    <xf numFmtId="0" fontId="16" fillId="3" borderId="0" xfId="0" applyFont="1" applyFill="1" applyAlignment="1">
      <alignment horizontal="left"/>
    </xf>
    <xf numFmtId="166" fontId="4" fillId="0" borderId="1" xfId="0" applyNumberFormat="1" applyFont="1" applyBorder="1" applyAlignment="1">
      <alignment horizontal="left"/>
    </xf>
    <xf numFmtId="4" fontId="4" fillId="0" borderId="1" xfId="0" applyNumberFormat="1" applyFont="1" applyBorder="1" applyAlignment="1">
      <alignment horizontal="left"/>
    </xf>
    <xf numFmtId="0" fontId="4" fillId="0" borderId="1" xfId="0" applyFont="1" applyBorder="1" applyAlignment="1">
      <alignment horizontal="center"/>
    </xf>
    <xf numFmtId="0" fontId="4" fillId="3" borderId="1" xfId="0" applyFont="1" applyFill="1" applyBorder="1" applyAlignment="1">
      <alignment horizontal="center"/>
    </xf>
    <xf numFmtId="0" fontId="4" fillId="0" borderId="1" xfId="0" applyFont="1" applyBorder="1" applyAlignment="1">
      <alignment horizontal="left"/>
    </xf>
    <xf numFmtId="166" fontId="4" fillId="0" borderId="1" xfId="0" applyNumberFormat="1" applyFont="1" applyBorder="1" applyAlignment="1">
      <alignment horizontal="left"/>
    </xf>
    <xf numFmtId="0" fontId="12" fillId="0" borderId="1" xfId="0" applyFont="1" applyBorder="1" applyAlignment="1">
      <alignment horizontal="left"/>
    </xf>
    <xf numFmtId="0" fontId="4" fillId="3" borderId="1" xfId="0" applyFont="1" applyFill="1" applyBorder="1" applyAlignment="1">
      <alignment horizontal="center"/>
    </xf>
    <xf numFmtId="0" fontId="4" fillId="0" borderId="1" xfId="0" applyFont="1" applyBorder="1" applyAlignment="1">
      <alignment horizontal="center"/>
    </xf>
    <xf numFmtId="0" fontId="4" fillId="3" borderId="1" xfId="0" quotePrefix="1" applyFont="1" applyFill="1" applyBorder="1" applyAlignment="1">
      <alignment horizontal="center"/>
    </xf>
    <xf numFmtId="0" fontId="2" fillId="0" borderId="0" xfId="0" applyFont="1" applyAlignment="1">
      <alignment horizontal="center"/>
    </xf>
    <xf numFmtId="3" fontId="1" fillId="3" borderId="0" xfId="0" applyNumberFormat="1" applyFont="1" applyFill="1" applyBorder="1"/>
    <xf numFmtId="3" fontId="35" fillId="0" borderId="1" xfId="0" applyNumberFormat="1" applyFont="1" applyBorder="1"/>
    <xf numFmtId="0" fontId="24" fillId="0" borderId="1" xfId="0" applyFont="1" applyFill="1" applyBorder="1"/>
    <xf numFmtId="0" fontId="2" fillId="0" borderId="0" xfId="0" quotePrefix="1" applyFont="1"/>
    <xf numFmtId="3" fontId="2" fillId="3" borderId="0" xfId="0" applyNumberFormat="1" applyFont="1" applyFill="1" applyBorder="1"/>
    <xf numFmtId="0" fontId="2" fillId="0" borderId="0" xfId="0" applyFont="1" applyBorder="1"/>
    <xf numFmtId="175" fontId="36" fillId="3" borderId="0" xfId="0" applyNumberFormat="1" applyFont="1" applyFill="1" applyBorder="1"/>
    <xf numFmtId="175" fontId="36" fillId="0" borderId="0" xfId="0" applyNumberFormat="1" applyFont="1" applyBorder="1"/>
    <xf numFmtId="0" fontId="35" fillId="0" borderId="0" xfId="0" applyFont="1"/>
    <xf numFmtId="3" fontId="36" fillId="0" borderId="0" xfId="0" applyNumberFormat="1" applyFont="1" applyBorder="1"/>
    <xf numFmtId="0" fontId="37" fillId="0" borderId="0" xfId="0" applyFont="1" applyFill="1" applyBorder="1"/>
    <xf numFmtId="0" fontId="24" fillId="0" borderId="0" xfId="0" applyFont="1" applyBorder="1" applyAlignment="1">
      <alignment horizontal="center" wrapText="1"/>
    </xf>
    <xf numFmtId="0" fontId="0" fillId="4" borderId="0" xfId="0" applyFill="1"/>
    <xf numFmtId="175" fontId="36" fillId="4" borderId="0" xfId="0" applyNumberFormat="1" applyFont="1" applyFill="1" applyBorder="1"/>
    <xf numFmtId="3" fontId="36" fillId="4" borderId="1" xfId="0" applyNumberFormat="1" applyFont="1" applyFill="1" applyBorder="1"/>
    <xf numFmtId="0" fontId="37" fillId="4" borderId="1" xfId="0" applyFont="1" applyFill="1" applyBorder="1"/>
    <xf numFmtId="0" fontId="2" fillId="4" borderId="0" xfId="0" applyFont="1" applyFill="1" applyAlignment="1">
      <alignment horizontal="center"/>
    </xf>
    <xf numFmtId="0" fontId="2" fillId="4" borderId="0" xfId="0" quotePrefix="1" applyFont="1" applyFill="1"/>
    <xf numFmtId="0" fontId="24" fillId="4" borderId="0" xfId="0" applyFont="1" applyFill="1" applyBorder="1"/>
    <xf numFmtId="1" fontId="2" fillId="4" borderId="1" xfId="0" applyNumberFormat="1" applyFont="1" applyFill="1" applyBorder="1"/>
    <xf numFmtId="0" fontId="24" fillId="4" borderId="1" xfId="0" applyFont="1" applyFill="1" applyBorder="1"/>
    <xf numFmtId="0" fontId="2" fillId="4" borderId="0" xfId="0" applyFont="1" applyFill="1"/>
    <xf numFmtId="0" fontId="2" fillId="4" borderId="1" xfId="0" applyFont="1" applyFill="1" applyBorder="1"/>
    <xf numFmtId="0" fontId="35" fillId="4" borderId="0" xfId="0" applyFont="1" applyFill="1"/>
    <xf numFmtId="0" fontId="24" fillId="3" borderId="0" xfId="0" applyFont="1" applyFill="1" applyBorder="1"/>
    <xf numFmtId="0" fontId="24" fillId="0" borderId="0" xfId="0" applyFont="1" applyBorder="1"/>
    <xf numFmtId="0" fontId="0" fillId="9" borderId="0" xfId="0" applyFill="1"/>
    <xf numFmtId="0" fontId="24" fillId="9" borderId="0" xfId="0" applyFont="1" applyFill="1" applyBorder="1"/>
    <xf numFmtId="0" fontId="35" fillId="9" borderId="1" xfId="0" applyFont="1" applyFill="1" applyBorder="1"/>
    <xf numFmtId="0" fontId="2" fillId="9" borderId="0" xfId="0" applyFont="1" applyFill="1" applyAlignment="1">
      <alignment horizontal="center"/>
    </xf>
    <xf numFmtId="0" fontId="2" fillId="9" borderId="0" xfId="0" applyFont="1" applyFill="1"/>
    <xf numFmtId="0" fontId="35" fillId="9" borderId="0" xfId="0" applyFont="1" applyFill="1"/>
    <xf numFmtId="0" fontId="24" fillId="9" borderId="0" xfId="0" applyFont="1" applyFill="1"/>
    <xf numFmtId="0" fontId="2" fillId="9" borderId="0" xfId="0" applyFont="1" applyFill="1" applyBorder="1"/>
    <xf numFmtId="0" fontId="35" fillId="10" borderId="1" xfId="0" applyFont="1" applyFill="1" applyBorder="1"/>
    <xf numFmtId="0" fontId="35" fillId="9" borderId="0" xfId="0" applyFont="1" applyFill="1" applyAlignment="1">
      <alignment horizontal="center"/>
    </xf>
    <xf numFmtId="0" fontId="20" fillId="9" borderId="0" xfId="0" applyFont="1" applyFill="1"/>
    <xf numFmtId="0" fontId="24" fillId="9" borderId="1" xfId="0" applyFont="1" applyFill="1" applyBorder="1"/>
    <xf numFmtId="0" fontId="24" fillId="9" borderId="0" xfId="0" applyFont="1" applyFill="1" applyAlignment="1">
      <alignment horizontal="left"/>
    </xf>
    <xf numFmtId="0" fontId="24" fillId="9" borderId="0" xfId="0" applyFont="1" applyFill="1" applyAlignment="1"/>
    <xf numFmtId="0" fontId="35" fillId="9" borderId="19" xfId="0" applyFont="1" applyFill="1" applyBorder="1"/>
    <xf numFmtId="0" fontId="2" fillId="10" borderId="42" xfId="0" applyFont="1" applyFill="1" applyBorder="1"/>
    <xf numFmtId="0" fontId="2" fillId="9" borderId="1" xfId="0" applyFont="1" applyFill="1" applyBorder="1"/>
    <xf numFmtId="1" fontId="35" fillId="9" borderId="19" xfId="0" applyNumberFormat="1" applyFont="1" applyFill="1" applyBorder="1"/>
    <xf numFmtId="0" fontId="24" fillId="9" borderId="42" xfId="0" applyFont="1" applyFill="1" applyBorder="1"/>
    <xf numFmtId="1" fontId="24" fillId="9" borderId="1" xfId="0" applyNumberFormat="1" applyFont="1" applyFill="1" applyBorder="1"/>
    <xf numFmtId="0" fontId="6" fillId="0" borderId="17" xfId="0" applyFont="1" applyBorder="1" applyAlignment="1">
      <alignment horizontal="left" vertical="center" wrapText="1"/>
    </xf>
    <xf numFmtId="0" fontId="13" fillId="0" borderId="1" xfId="0" applyFont="1" applyBorder="1" applyAlignment="1">
      <alignment horizontal="center" vertical="center" wrapText="1"/>
    </xf>
    <xf numFmtId="1" fontId="24" fillId="9" borderId="0" xfId="0" applyNumberFormat="1" applyFont="1" applyFill="1" applyBorder="1"/>
    <xf numFmtId="0" fontId="0" fillId="9" borderId="0" xfId="0" applyFont="1" applyFill="1" applyAlignment="1">
      <alignment horizontal="center"/>
    </xf>
    <xf numFmtId="0" fontId="4" fillId="0" borderId="17" xfId="0" applyFont="1" applyBorder="1" applyAlignment="1">
      <alignment vertical="center" wrapText="1"/>
    </xf>
    <xf numFmtId="1" fontId="2" fillId="10" borderId="42" xfId="0" applyNumberFormat="1" applyFont="1" applyFill="1" applyBorder="1"/>
    <xf numFmtId="3" fontId="4" fillId="5" borderId="1" xfId="0" applyNumberFormat="1" applyFont="1" applyFill="1" applyBorder="1" applyAlignment="1">
      <alignment horizontal="left"/>
    </xf>
    <xf numFmtId="1" fontId="2" fillId="9" borderId="0" xfId="0" applyNumberFormat="1" applyFont="1" applyFill="1" applyBorder="1"/>
    <xf numFmtId="1" fontId="2" fillId="9" borderId="1" xfId="0" applyNumberFormat="1" applyFont="1" applyFill="1" applyBorder="1"/>
    <xf numFmtId="0" fontId="4" fillId="3" borderId="1" xfId="0" applyFont="1" applyFill="1" applyBorder="1" applyAlignment="1">
      <alignment horizontal="center" vertical="center"/>
    </xf>
    <xf numFmtId="0" fontId="10" fillId="0" borderId="1" xfId="0" applyFont="1" applyBorder="1" applyAlignment="1">
      <alignment horizontal="left" vertical="center"/>
    </xf>
    <xf numFmtId="0" fontId="4" fillId="0" borderId="17" xfId="0" applyFont="1" applyBorder="1" applyAlignment="1">
      <alignment horizontal="left" vertical="center" wrapText="1"/>
    </xf>
    <xf numFmtId="0" fontId="20" fillId="0" borderId="0" xfId="0" applyFont="1"/>
    <xf numFmtId="1" fontId="33" fillId="3" borderId="0" xfId="0" applyNumberFormat="1" applyFont="1" applyFill="1"/>
    <xf numFmtId="1" fontId="33" fillId="0" borderId="0" xfId="0" applyNumberFormat="1" applyFont="1"/>
    <xf numFmtId="0" fontId="20" fillId="11" borderId="0" xfId="0" applyFont="1" applyFill="1"/>
    <xf numFmtId="0" fontId="24" fillId="11" borderId="0" xfId="0" applyFont="1" applyFill="1" applyBorder="1"/>
    <xf numFmtId="0" fontId="35" fillId="11" borderId="1" xfId="0" applyFont="1" applyFill="1" applyBorder="1"/>
    <xf numFmtId="0" fontId="2" fillId="11" borderId="0" xfId="0" applyFont="1" applyFill="1" applyAlignment="1">
      <alignment horizontal="center"/>
    </xf>
    <xf numFmtId="0" fontId="2" fillId="11" borderId="0" xfId="0" applyFont="1" applyFill="1"/>
    <xf numFmtId="0" fontId="35" fillId="11" borderId="0" xfId="0" applyFont="1" applyFill="1"/>
    <xf numFmtId="0" fontId="24" fillId="11" borderId="0" xfId="0" applyFont="1" applyFill="1"/>
    <xf numFmtId="0" fontId="2" fillId="11" borderId="0" xfId="0" applyFont="1" applyFill="1" applyBorder="1"/>
    <xf numFmtId="0" fontId="35" fillId="11" borderId="0" xfId="0" applyFont="1" applyFill="1" applyAlignment="1">
      <alignment horizontal="center"/>
    </xf>
    <xf numFmtId="0" fontId="35" fillId="11" borderId="19" xfId="0" applyFont="1" applyFill="1" applyBorder="1"/>
    <xf numFmtId="0" fontId="2" fillId="10" borderId="1" xfId="0" applyFont="1" applyFill="1" applyBorder="1"/>
    <xf numFmtId="0" fontId="2" fillId="11" borderId="1" xfId="0" applyFont="1" applyFill="1" applyBorder="1"/>
    <xf numFmtId="0" fontId="24" fillId="11" borderId="19" xfId="0" applyFont="1" applyFill="1" applyBorder="1"/>
    <xf numFmtId="0" fontId="24" fillId="11" borderId="42" xfId="0" applyFont="1" applyFill="1" applyBorder="1"/>
    <xf numFmtId="0" fontId="24" fillId="11" borderId="1" xfId="0" applyFont="1" applyFill="1" applyBorder="1"/>
    <xf numFmtId="0" fontId="0" fillId="11" borderId="0" xfId="0" applyFont="1" applyFill="1" applyAlignment="1">
      <alignment horizontal="center"/>
    </xf>
    <xf numFmtId="0" fontId="0" fillId="11" borderId="0" xfId="0" applyFill="1"/>
    <xf numFmtId="0" fontId="24" fillId="3" borderId="0" xfId="0" applyFont="1" applyFill="1" applyBorder="1" applyAlignment="1">
      <alignment horizontal="center"/>
    </xf>
    <xf numFmtId="0" fontId="39" fillId="0" borderId="1" xfId="0" applyFont="1" applyBorder="1" applyAlignment="1">
      <alignment horizontal="center"/>
    </xf>
    <xf numFmtId="0" fontId="40" fillId="0" borderId="1" xfId="0" applyFont="1" applyBorder="1" applyAlignment="1">
      <alignment horizontal="center"/>
    </xf>
    <xf numFmtId="0" fontId="41" fillId="0" borderId="0" xfId="0" applyFont="1" applyAlignment="1">
      <alignment horizontal="center"/>
    </xf>
    <xf numFmtId="0" fontId="13" fillId="0" borderId="1" xfId="0" applyFont="1" applyBorder="1" applyAlignment="1">
      <alignment horizontal="left"/>
    </xf>
    <xf numFmtId="2" fontId="13" fillId="0" borderId="1" xfId="0" applyNumberFormat="1" applyFont="1" applyBorder="1" applyAlignment="1">
      <alignment horizontal="center" vertical="center"/>
    </xf>
    <xf numFmtId="4" fontId="13" fillId="3" borderId="0" xfId="0" applyNumberFormat="1" applyFont="1" applyFill="1" applyBorder="1" applyAlignment="1">
      <alignment horizontal="center"/>
    </xf>
    <xf numFmtId="0" fontId="39" fillId="0" borderId="1" xfId="0" applyFont="1" applyBorder="1"/>
    <xf numFmtId="15" fontId="9" fillId="3" borderId="0" xfId="0" quotePrefix="1" applyNumberFormat="1" applyFont="1" applyFill="1" applyBorder="1" applyAlignment="1">
      <alignment vertical="center" wrapText="1"/>
    </xf>
    <xf numFmtId="0" fontId="35" fillId="0" borderId="0" xfId="0" applyFont="1" applyAlignment="1">
      <alignment horizontal="right"/>
    </xf>
    <xf numFmtId="0" fontId="10" fillId="3" borderId="0" xfId="0" applyFont="1" applyFill="1" applyBorder="1" applyAlignment="1">
      <alignment vertical="center" wrapText="1"/>
    </xf>
    <xf numFmtId="0" fontId="10" fillId="0" borderId="0" xfId="0" applyFont="1" applyBorder="1" applyAlignment="1">
      <alignment vertical="top" wrapText="1"/>
    </xf>
    <xf numFmtId="0" fontId="4" fillId="5" borderId="1" xfId="0" applyFont="1" applyFill="1" applyBorder="1" applyAlignment="1">
      <alignment horizontal="left"/>
    </xf>
    <xf numFmtId="164" fontId="8" fillId="3" borderId="0" xfId="0" applyNumberFormat="1" applyFont="1" applyFill="1" applyAlignment="1">
      <alignment horizontal="left"/>
    </xf>
    <xf numFmtId="0" fontId="3" fillId="3" borderId="0" xfId="0" applyFont="1" applyFill="1" applyBorder="1" applyAlignment="1">
      <alignment horizontal="left"/>
    </xf>
    <xf numFmtId="0" fontId="3" fillId="0" borderId="0" xfId="0" applyFont="1" applyBorder="1" applyAlignment="1">
      <alignment horizontal="left"/>
    </xf>
    <xf numFmtId="0" fontId="4" fillId="3" borderId="1" xfId="0" applyFont="1" applyFill="1" applyBorder="1" applyAlignment="1">
      <alignment horizontal="left"/>
    </xf>
    <xf numFmtId="0" fontId="4" fillId="5" borderId="1" xfId="0" applyFont="1" applyFill="1" applyBorder="1" applyAlignment="1">
      <alignment horizontal="left"/>
    </xf>
    <xf numFmtId="0" fontId="13" fillId="0" borderId="4" xfId="0" applyFont="1" applyBorder="1" applyAlignment="1"/>
    <xf numFmtId="0" fontId="13" fillId="0" borderId="17" xfId="0" applyFont="1" applyBorder="1" applyAlignment="1"/>
    <xf numFmtId="0" fontId="3" fillId="0" borderId="19" xfId="0" applyFont="1" applyBorder="1" applyAlignment="1">
      <alignment horizontal="left"/>
    </xf>
    <xf numFmtId="0" fontId="0" fillId="0" borderId="17" xfId="0" applyBorder="1" applyAlignment="1">
      <alignment horizontal="center"/>
    </xf>
    <xf numFmtId="0" fontId="4" fillId="0" borderId="1" xfId="0" applyFont="1" applyBorder="1" applyAlignment="1">
      <alignment vertical="center"/>
    </xf>
    <xf numFmtId="0" fontId="4" fillId="3" borderId="40" xfId="0" applyFont="1" applyFill="1" applyBorder="1" applyAlignment="1">
      <alignment horizontal="left"/>
    </xf>
    <xf numFmtId="4" fontId="4" fillId="3" borderId="4" xfId="0" applyNumberFormat="1" applyFont="1" applyFill="1" applyBorder="1" applyAlignment="1">
      <alignment horizontal="left"/>
    </xf>
    <xf numFmtId="0" fontId="4" fillId="0" borderId="1" xfId="0" applyFont="1" applyBorder="1" applyAlignment="1">
      <alignment horizontal="left"/>
    </xf>
    <xf numFmtId="0" fontId="13" fillId="0" borderId="1" xfId="0" applyFont="1" applyBorder="1" applyAlignment="1">
      <alignment horizontal="left"/>
    </xf>
    <xf numFmtId="0" fontId="4" fillId="0" borderId="1" xfId="0" applyFont="1" applyBorder="1" applyAlignment="1">
      <alignment horizontal="center" vertical="center"/>
    </xf>
    <xf numFmtId="166" fontId="4" fillId="0" borderId="1" xfId="0" applyNumberFormat="1" applyFont="1" applyBorder="1" applyAlignment="1">
      <alignment horizontal="left"/>
    </xf>
    <xf numFmtId="4" fontId="4" fillId="0" borderId="1" xfId="0" applyNumberFormat="1" applyFont="1" applyBorder="1" applyAlignment="1">
      <alignment horizontal="left"/>
    </xf>
    <xf numFmtId="0" fontId="4" fillId="3" borderId="1" xfId="0" applyFont="1" applyFill="1" applyBorder="1" applyAlignment="1">
      <alignment horizontal="center"/>
    </xf>
    <xf numFmtId="0" fontId="4" fillId="0" borderId="1" xfId="0" applyFont="1" applyBorder="1" applyAlignment="1">
      <alignment horizontal="center"/>
    </xf>
    <xf numFmtId="4" fontId="4" fillId="3" borderId="1" xfId="0" applyNumberFormat="1" applyFont="1" applyFill="1" applyBorder="1" applyAlignment="1">
      <alignment horizontal="center"/>
    </xf>
    <xf numFmtId="0" fontId="4" fillId="3" borderId="1" xfId="0" quotePrefix="1" applyFont="1" applyFill="1" applyBorder="1" applyAlignment="1">
      <alignment horizontal="center"/>
    </xf>
    <xf numFmtId="0" fontId="13" fillId="3" borderId="1" xfId="0" applyFont="1" applyFill="1" applyBorder="1" applyAlignment="1">
      <alignment horizontal="center"/>
    </xf>
    <xf numFmtId="0" fontId="16" fillId="3" borderId="0" xfId="0" applyFont="1" applyFill="1" applyAlignment="1"/>
    <xf numFmtId="0" fontId="4" fillId="0" borderId="1" xfId="0" applyFont="1" applyBorder="1" applyAlignment="1">
      <alignment horizontal="center" vertical="center"/>
    </xf>
    <xf numFmtId="166" fontId="4" fillId="0" borderId="1" xfId="0" applyNumberFormat="1" applyFont="1" applyBorder="1" applyAlignment="1">
      <alignment horizontal="left"/>
    </xf>
    <xf numFmtId="0" fontId="4" fillId="0" borderId="1" xfId="0" applyFont="1" applyBorder="1" applyAlignment="1">
      <alignment horizontal="center"/>
    </xf>
    <xf numFmtId="0" fontId="41" fillId="0" borderId="0" xfId="0" applyFont="1" applyAlignment="1">
      <alignment horizontal="left"/>
    </xf>
    <xf numFmtId="20" fontId="41" fillId="0" borderId="0" xfId="0" applyNumberFormat="1" applyFont="1" applyAlignment="1">
      <alignment horizontal="left"/>
    </xf>
    <xf numFmtId="4" fontId="4" fillId="0" borderId="1" xfId="0" applyNumberFormat="1" applyFont="1" applyBorder="1" applyAlignment="1">
      <alignment horizontal="left"/>
    </xf>
    <xf numFmtId="0" fontId="4" fillId="0" borderId="1" xfId="0" applyFont="1" applyBorder="1" applyAlignment="1">
      <alignment horizontal="center"/>
    </xf>
    <xf numFmtId="0" fontId="17" fillId="0" borderId="7" xfId="0" applyFont="1" applyBorder="1" applyAlignment="1">
      <alignment horizontal="center"/>
    </xf>
    <xf numFmtId="0" fontId="43" fillId="0" borderId="0" xfId="0" applyFont="1"/>
    <xf numFmtId="0" fontId="21" fillId="0" borderId="0" xfId="0" applyFont="1"/>
    <xf numFmtId="2" fontId="16" fillId="0" borderId="0" xfId="0" applyNumberFormat="1" applyFont="1" applyAlignment="1">
      <alignment vertical="center"/>
    </xf>
    <xf numFmtId="0" fontId="16" fillId="0" borderId="0" xfId="0" applyFont="1" applyAlignment="1">
      <alignment vertical="center" wrapText="1"/>
    </xf>
    <xf numFmtId="0" fontId="4" fillId="0" borderId="1" xfId="0" applyFont="1" applyBorder="1" applyAlignment="1">
      <alignment horizontal="center" vertical="center"/>
    </xf>
    <xf numFmtId="0" fontId="3" fillId="0" borderId="0" xfId="0" applyFont="1" applyBorder="1" applyAlignment="1">
      <alignment horizontal="left"/>
    </xf>
    <xf numFmtId="4" fontId="4" fillId="0" borderId="1" xfId="0" applyNumberFormat="1" applyFont="1" applyBorder="1" applyAlignment="1">
      <alignment horizontal="left"/>
    </xf>
    <xf numFmtId="0" fontId="4" fillId="0" borderId="1" xfId="0" applyFont="1" applyBorder="1" applyAlignment="1">
      <alignment horizontal="center"/>
    </xf>
    <xf numFmtId="0" fontId="17" fillId="0" borderId="7" xfId="0" applyFont="1" applyBorder="1" applyAlignment="1">
      <alignment horizontal="center"/>
    </xf>
    <xf numFmtId="0" fontId="17" fillId="0" borderId="7" xfId="0" applyFont="1" applyBorder="1" applyAlignment="1">
      <alignment horizontal="center" vertical="center"/>
    </xf>
    <xf numFmtId="4" fontId="4" fillId="0" borderId="0" xfId="0" applyNumberFormat="1" applyFont="1"/>
    <xf numFmtId="0" fontId="4" fillId="0" borderId="39" xfId="0" applyFont="1" applyBorder="1" applyAlignment="1">
      <alignment horizontal="center"/>
    </xf>
    <xf numFmtId="0" fontId="4" fillId="0" borderId="39" xfId="0" applyFont="1" applyBorder="1"/>
    <xf numFmtId="4" fontId="13" fillId="0" borderId="39" xfId="0" applyNumberFormat="1" applyFont="1" applyBorder="1" applyAlignment="1">
      <alignment horizontal="left"/>
    </xf>
    <xf numFmtId="0" fontId="16" fillId="0" borderId="0" xfId="0" applyFont="1" applyAlignment="1">
      <alignment vertical="top" wrapText="1"/>
    </xf>
    <xf numFmtId="166" fontId="9" fillId="0" borderId="0" xfId="0" applyNumberFormat="1" applyFont="1" applyAlignment="1">
      <alignment wrapText="1"/>
    </xf>
    <xf numFmtId="0" fontId="6" fillId="0" borderId="0" xfId="0" applyFont="1" applyBorder="1" applyAlignment="1">
      <alignment horizontal="left" vertical="center"/>
    </xf>
    <xf numFmtId="4" fontId="6" fillId="0" borderId="0" xfId="0" applyNumberFormat="1" applyFont="1" applyBorder="1" applyAlignment="1">
      <alignment horizontal="left" vertical="center"/>
    </xf>
    <xf numFmtId="0" fontId="4" fillId="5" borderId="1" xfId="0" applyFont="1" applyFill="1" applyBorder="1" applyAlignment="1">
      <alignment horizontal="left"/>
    </xf>
    <xf numFmtId="4" fontId="10" fillId="5" borderId="1" xfId="0" applyNumberFormat="1" applyFont="1" applyFill="1" applyBorder="1" applyAlignment="1">
      <alignment horizontal="left"/>
    </xf>
    <xf numFmtId="0" fontId="4" fillId="3" borderId="1" xfId="0" applyFont="1" applyFill="1" applyBorder="1" applyAlignment="1">
      <alignment horizontal="left"/>
    </xf>
    <xf numFmtId="0" fontId="4" fillId="3" borderId="1" xfId="0" applyFont="1" applyFill="1" applyBorder="1" applyAlignment="1">
      <alignment horizontal="left"/>
    </xf>
    <xf numFmtId="0" fontId="4" fillId="3" borderId="1" xfId="0" applyFont="1" applyFill="1" applyBorder="1" applyAlignment="1">
      <alignment vertical="center" wrapText="1"/>
    </xf>
    <xf numFmtId="0" fontId="9" fillId="3" borderId="0" xfId="0" applyFont="1" applyFill="1" applyBorder="1"/>
    <xf numFmtId="169" fontId="4" fillId="3" borderId="1" xfId="0" applyNumberFormat="1" applyFont="1" applyFill="1" applyBorder="1" applyAlignment="1">
      <alignment horizontal="left"/>
    </xf>
    <xf numFmtId="14" fontId="4" fillId="3" borderId="1" xfId="0" quotePrefix="1" applyNumberFormat="1" applyFont="1" applyFill="1" applyBorder="1" applyAlignment="1">
      <alignment horizontal="left"/>
    </xf>
    <xf numFmtId="2" fontId="16" fillId="3" borderId="0" xfId="0" applyNumberFormat="1" applyFont="1" applyFill="1"/>
    <xf numFmtId="0" fontId="4" fillId="3" borderId="17" xfId="0" applyFont="1" applyFill="1" applyBorder="1"/>
    <xf numFmtId="168" fontId="4" fillId="3" borderId="1" xfId="0" applyNumberFormat="1" applyFont="1" applyFill="1" applyBorder="1" applyAlignment="1">
      <alignment horizontal="left"/>
    </xf>
    <xf numFmtId="4" fontId="0" fillId="3" borderId="0" xfId="0" applyNumberFormat="1" applyFill="1"/>
    <xf numFmtId="167" fontId="13" fillId="3" borderId="1" xfId="0" applyNumberFormat="1" applyFont="1" applyFill="1" applyBorder="1"/>
    <xf numFmtId="0" fontId="24" fillId="3" borderId="0" xfId="0" applyFont="1" applyFill="1"/>
    <xf numFmtId="0" fontId="16" fillId="3" borderId="0" xfId="0" applyFont="1" applyFill="1" applyAlignment="1">
      <alignment vertical="center"/>
    </xf>
    <xf numFmtId="0" fontId="6" fillId="3" borderId="1" xfId="0" applyFont="1" applyFill="1" applyBorder="1" applyAlignment="1">
      <alignment horizontal="left" vertical="center" wrapText="1"/>
    </xf>
    <xf numFmtId="166" fontId="24" fillId="3" borderId="0" xfId="0" applyNumberFormat="1" applyFont="1" applyFill="1" applyAlignment="1">
      <alignment horizontal="left"/>
    </xf>
    <xf numFmtId="0" fontId="6" fillId="3" borderId="4" xfId="0" applyFont="1" applyFill="1" applyBorder="1" applyAlignment="1">
      <alignment horizontal="left" vertical="center" wrapText="1"/>
    </xf>
    <xf numFmtId="0" fontId="2" fillId="3" borderId="0" xfId="0" applyFont="1" applyFill="1" applyBorder="1"/>
    <xf numFmtId="0" fontId="9" fillId="3" borderId="0" xfId="0" applyFont="1" applyFill="1" applyAlignment="1">
      <alignment vertical="center" wrapText="1"/>
    </xf>
    <xf numFmtId="0" fontId="10" fillId="3" borderId="0" xfId="0" applyFont="1" applyFill="1"/>
    <xf numFmtId="167" fontId="4" fillId="3" borderId="1" xfId="1" applyNumberFormat="1" applyFont="1" applyFill="1" applyBorder="1" applyAlignment="1">
      <alignment horizontal="left"/>
    </xf>
    <xf numFmtId="165" fontId="4" fillId="3" borderId="1" xfId="0" applyNumberFormat="1" applyFont="1" applyFill="1" applyBorder="1" applyAlignment="1">
      <alignment horizontal="left"/>
    </xf>
    <xf numFmtId="4" fontId="10" fillId="3" borderId="1" xfId="0" applyNumberFormat="1" applyFont="1" applyFill="1" applyBorder="1" applyAlignment="1">
      <alignment horizontal="left"/>
    </xf>
    <xf numFmtId="0" fontId="4" fillId="3" borderId="5" xfId="0" applyFont="1" applyFill="1" applyBorder="1" applyAlignment="1">
      <alignment horizontal="left"/>
    </xf>
    <xf numFmtId="0" fontId="9" fillId="0" borderId="0" xfId="0" applyFont="1" applyAlignment="1">
      <alignment horizontal="left"/>
    </xf>
    <xf numFmtId="0" fontId="16" fillId="3" borderId="0" xfId="0" applyFont="1" applyFill="1" applyAlignment="1">
      <alignment horizontal="left"/>
    </xf>
    <xf numFmtId="0" fontId="4" fillId="3" borderId="1" xfId="0" applyFont="1" applyFill="1" applyBorder="1" applyAlignment="1">
      <alignment horizontal="left"/>
    </xf>
    <xf numFmtId="4" fontId="4" fillId="3" borderId="1" xfId="0" applyNumberFormat="1" applyFont="1" applyFill="1" applyBorder="1" applyAlignment="1">
      <alignment horizontal="center"/>
    </xf>
    <xf numFmtId="4" fontId="13" fillId="3" borderId="1" xfId="0" applyNumberFormat="1" applyFont="1" applyFill="1" applyBorder="1" applyAlignment="1">
      <alignment horizontal="left"/>
    </xf>
    <xf numFmtId="2" fontId="9" fillId="3" borderId="0" xfId="0" applyNumberFormat="1" applyFont="1" applyFill="1"/>
    <xf numFmtId="2" fontId="8" fillId="3" borderId="0" xfId="0" applyNumberFormat="1" applyFont="1" applyFill="1"/>
    <xf numFmtId="0" fontId="16" fillId="3" borderId="0" xfId="0" applyFont="1" applyFill="1" applyAlignment="1">
      <alignment wrapText="1"/>
    </xf>
    <xf numFmtId="0" fontId="3" fillId="3" borderId="0" xfId="0" applyFont="1" applyFill="1" applyAlignment="1">
      <alignment horizontal="left" vertical="center"/>
    </xf>
    <xf numFmtId="0" fontId="13" fillId="3" borderId="1" xfId="0" applyFont="1" applyFill="1" applyBorder="1" applyAlignment="1">
      <alignment horizontal="center" vertical="center"/>
    </xf>
    <xf numFmtId="0" fontId="9" fillId="3" borderId="0" xfId="0" applyFont="1" applyFill="1" applyAlignment="1">
      <alignment wrapText="1"/>
    </xf>
    <xf numFmtId="0" fontId="8" fillId="3" borderId="0" xfId="0" applyFont="1" applyFill="1" applyAlignment="1">
      <alignment vertical="center"/>
    </xf>
    <xf numFmtId="0" fontId="8" fillId="3" borderId="0" xfId="0" applyFont="1" applyFill="1" applyAlignment="1">
      <alignment vertical="center" wrapText="1"/>
    </xf>
    <xf numFmtId="0" fontId="4" fillId="3" borderId="0" xfId="0" applyFont="1" applyFill="1" applyAlignment="1">
      <alignment horizontal="right" vertical="center"/>
    </xf>
    <xf numFmtId="0" fontId="4" fillId="3" borderId="0" xfId="0" applyFont="1" applyFill="1" applyAlignment="1">
      <alignment vertical="center" wrapText="1"/>
    </xf>
    <xf numFmtId="0" fontId="16" fillId="3" borderId="0" xfId="0" applyFont="1" applyFill="1" applyAlignment="1">
      <alignment horizontal="left" vertical="center"/>
    </xf>
    <xf numFmtId="0" fontId="9" fillId="3" borderId="0" xfId="0" applyFont="1" applyFill="1" applyAlignment="1"/>
    <xf numFmtId="0" fontId="9" fillId="3" borderId="0" xfId="0" applyFont="1" applyFill="1" applyAlignment="1">
      <alignment vertical="center"/>
    </xf>
    <xf numFmtId="0" fontId="4" fillId="3" borderId="17" xfId="0" applyFont="1" applyFill="1" applyBorder="1" applyAlignment="1">
      <alignment horizontal="left" vertical="center" wrapText="1"/>
    </xf>
    <xf numFmtId="0" fontId="13" fillId="3" borderId="1" xfId="0" applyFont="1" applyFill="1" applyBorder="1" applyAlignment="1">
      <alignment horizontal="left" vertical="center"/>
    </xf>
    <xf numFmtId="0" fontId="10" fillId="3" borderId="1" xfId="0" applyFont="1" applyFill="1" applyBorder="1" applyAlignment="1">
      <alignment horizontal="left" vertical="center"/>
    </xf>
    <xf numFmtId="0" fontId="4" fillId="3" borderId="17" xfId="0" applyFont="1" applyFill="1" applyBorder="1" applyAlignment="1">
      <alignment vertical="center" wrapText="1"/>
    </xf>
    <xf numFmtId="2" fontId="13" fillId="3" borderId="1" xfId="0" applyNumberFormat="1" applyFont="1" applyFill="1" applyBorder="1" applyAlignment="1">
      <alignment horizontal="center" vertical="center"/>
    </xf>
    <xf numFmtId="0" fontId="12" fillId="3" borderId="1" xfId="2" applyFont="1" applyFill="1" applyBorder="1" applyAlignment="1">
      <alignment vertical="center"/>
    </xf>
    <xf numFmtId="0" fontId="13" fillId="5" borderId="4" xfId="0" applyFont="1" applyFill="1" applyBorder="1" applyAlignment="1">
      <alignment horizontal="left"/>
    </xf>
    <xf numFmtId="0" fontId="0" fillId="5" borderId="0" xfId="0" applyFill="1"/>
    <xf numFmtId="0" fontId="0" fillId="0" borderId="19" xfId="0" applyFill="1" applyBorder="1" applyAlignment="1">
      <alignment horizontal="center" vertical="center"/>
    </xf>
    <xf numFmtId="0" fontId="0" fillId="3" borderId="1" xfId="0" applyFont="1" applyFill="1" applyBorder="1"/>
    <xf numFmtId="0" fontId="0" fillId="5" borderId="19" xfId="0" applyFill="1" applyBorder="1" applyAlignment="1">
      <alignment horizontal="center" vertical="center"/>
    </xf>
    <xf numFmtId="0" fontId="0" fillId="0" borderId="1" xfId="0" applyFill="1" applyBorder="1" applyAlignment="1">
      <alignment horizontal="center" vertical="center"/>
    </xf>
    <xf numFmtId="0" fontId="0" fillId="3" borderId="1" xfId="0" applyFill="1" applyBorder="1" applyAlignment="1">
      <alignment vertical="center"/>
    </xf>
    <xf numFmtId="0" fontId="48" fillId="3" borderId="1" xfId="0" applyFont="1" applyFill="1" applyBorder="1" applyAlignment="1">
      <alignment vertical="center"/>
    </xf>
    <xf numFmtId="0" fontId="15" fillId="0" borderId="19" xfId="0" applyFont="1" applyFill="1" applyBorder="1" applyAlignment="1">
      <alignment horizontal="center" vertical="center"/>
    </xf>
    <xf numFmtId="0" fontId="15" fillId="3" borderId="1" xfId="0" applyFont="1" applyFill="1" applyBorder="1"/>
    <xf numFmtId="0" fontId="0" fillId="3" borderId="17" xfId="0" applyFill="1" applyBorder="1" applyAlignment="1">
      <alignment vertical="center"/>
    </xf>
    <xf numFmtId="0" fontId="47" fillId="3" borderId="1" xfId="0" applyFont="1" applyFill="1" applyBorder="1" applyAlignment="1">
      <alignment vertical="center"/>
    </xf>
    <xf numFmtId="0" fontId="15" fillId="3" borderId="1" xfId="0" applyFont="1" applyFill="1" applyBorder="1" applyAlignment="1">
      <alignment vertical="center"/>
    </xf>
    <xf numFmtId="0" fontId="0" fillId="3" borderId="1" xfId="0" applyFont="1" applyFill="1" applyBorder="1" applyAlignment="1">
      <alignment vertical="center"/>
    </xf>
    <xf numFmtId="0" fontId="0" fillId="3" borderId="19" xfId="0" applyFill="1" applyBorder="1" applyAlignment="1">
      <alignment horizontal="center" vertical="center"/>
    </xf>
    <xf numFmtId="0" fontId="15" fillId="3" borderId="19" xfId="0" applyFont="1" applyFill="1" applyBorder="1" applyAlignment="1">
      <alignment vertical="center"/>
    </xf>
    <xf numFmtId="0" fontId="15" fillId="3" borderId="41" xfId="0" applyFont="1" applyFill="1" applyBorder="1" applyAlignment="1">
      <alignment vertical="center"/>
    </xf>
    <xf numFmtId="0" fontId="0" fillId="3" borderId="19" xfId="0" applyFill="1" applyBorder="1" applyAlignment="1">
      <alignment vertical="center"/>
    </xf>
    <xf numFmtId="0" fontId="0" fillId="5" borderId="19" xfId="0" applyFill="1" applyBorder="1" applyAlignment="1">
      <alignment horizontal="center"/>
    </xf>
    <xf numFmtId="0" fontId="0" fillId="5" borderId="19" xfId="0" applyFill="1" applyBorder="1"/>
    <xf numFmtId="0" fontId="0" fillId="0" borderId="16" xfId="0" applyFill="1" applyBorder="1" applyAlignment="1">
      <alignment horizontal="center" vertical="center"/>
    </xf>
    <xf numFmtId="0" fontId="0" fillId="5" borderId="16" xfId="0" applyFill="1" applyBorder="1" applyAlignment="1">
      <alignment horizontal="center" vertical="center"/>
    </xf>
    <xf numFmtId="0" fontId="0" fillId="5" borderId="16" xfId="0" applyFill="1" applyBorder="1" applyAlignment="1">
      <alignment horizontal="center"/>
    </xf>
    <xf numFmtId="0" fontId="0" fillId="5" borderId="16" xfId="0" applyFill="1" applyBorder="1"/>
    <xf numFmtId="0" fontId="47" fillId="3" borderId="19" xfId="0" applyFont="1" applyFill="1" applyBorder="1" applyAlignment="1">
      <alignment vertical="center"/>
    </xf>
    <xf numFmtId="0" fontId="15" fillId="3" borderId="19" xfId="0" applyFont="1" applyFill="1" applyBorder="1" applyAlignment="1">
      <alignment horizontal="center"/>
    </xf>
    <xf numFmtId="0" fontId="15" fillId="3" borderId="19" xfId="0" applyFont="1" applyFill="1" applyBorder="1"/>
    <xf numFmtId="0" fontId="15" fillId="0" borderId="19" xfId="0" applyFont="1" applyBorder="1" applyAlignment="1">
      <alignment horizontal="center"/>
    </xf>
    <xf numFmtId="0" fontId="15" fillId="5" borderId="19" xfId="0" applyFont="1" applyFill="1" applyBorder="1" applyAlignment="1">
      <alignment horizontal="center"/>
    </xf>
    <xf numFmtId="0" fontId="47" fillId="5" borderId="19" xfId="0" applyFont="1" applyFill="1" applyBorder="1"/>
    <xf numFmtId="0" fontId="15" fillId="0" borderId="1" xfId="0" applyFont="1" applyBorder="1" applyAlignment="1">
      <alignment horizontal="center"/>
    </xf>
    <xf numFmtId="0" fontId="0" fillId="3" borderId="19" xfId="0" applyFill="1" applyBorder="1"/>
    <xf numFmtId="0" fontId="15" fillId="3" borderId="1" xfId="0" applyFont="1" applyFill="1" applyBorder="1" applyAlignment="1">
      <alignment horizontal="center"/>
    </xf>
    <xf numFmtId="0" fontId="0" fillId="3" borderId="1" xfId="0" applyFill="1" applyBorder="1"/>
    <xf numFmtId="0" fontId="47" fillId="3" borderId="1" xfId="0" applyFont="1" applyFill="1" applyBorder="1"/>
    <xf numFmtId="0" fontId="15" fillId="0" borderId="16" xfId="0" applyFont="1" applyBorder="1" applyAlignment="1">
      <alignment horizontal="center"/>
    </xf>
    <xf numFmtId="0" fontId="47" fillId="3" borderId="16" xfId="0" applyFont="1" applyFill="1" applyBorder="1"/>
    <xf numFmtId="0" fontId="15" fillId="5" borderId="16" xfId="0" applyFont="1" applyFill="1" applyBorder="1" applyAlignment="1">
      <alignment horizontal="center"/>
    </xf>
    <xf numFmtId="0" fontId="20" fillId="5" borderId="16" xfId="0" applyFont="1" applyFill="1" applyBorder="1"/>
    <xf numFmtId="0" fontId="47" fillId="5" borderId="19" xfId="0" applyFont="1" applyFill="1" applyBorder="1" applyAlignment="1">
      <alignment vertical="center"/>
    </xf>
    <xf numFmtId="0" fontId="15" fillId="3" borderId="16" xfId="0" applyFont="1" applyFill="1" applyBorder="1"/>
    <xf numFmtId="0" fontId="48" fillId="5" borderId="16" xfId="0" applyFont="1" applyFill="1" applyBorder="1"/>
    <xf numFmtId="0" fontId="48" fillId="3" borderId="16" xfId="0" applyFont="1" applyFill="1" applyBorder="1"/>
    <xf numFmtId="0" fontId="47" fillId="5" borderId="16" xfId="0" applyFont="1" applyFill="1" applyBorder="1"/>
    <xf numFmtId="0" fontId="0" fillId="3" borderId="16" xfId="0" applyFill="1" applyBorder="1" applyAlignment="1">
      <alignment vertical="center"/>
    </xf>
    <xf numFmtId="0" fontId="47" fillId="5" borderId="16" xfId="0" applyFont="1" applyFill="1" applyBorder="1" applyAlignment="1">
      <alignment vertical="center"/>
    </xf>
    <xf numFmtId="0" fontId="47" fillId="5" borderId="41" xfId="0" applyFont="1" applyFill="1" applyBorder="1" applyAlignment="1">
      <alignment vertical="center"/>
    </xf>
    <xf numFmtId="0" fontId="0" fillId="0" borderId="49" xfId="0" applyBorder="1"/>
    <xf numFmtId="0" fontId="47" fillId="3" borderId="16" xfId="0" applyFont="1" applyFill="1" applyBorder="1" applyAlignment="1">
      <alignment vertical="center"/>
    </xf>
    <xf numFmtId="0" fontId="48" fillId="3" borderId="19" xfId="0" applyFont="1" applyFill="1" applyBorder="1" applyAlignment="1">
      <alignment vertical="center"/>
    </xf>
    <xf numFmtId="0" fontId="0" fillId="5" borderId="49" xfId="0" applyFill="1" applyBorder="1"/>
    <xf numFmtId="0" fontId="0" fillId="5" borderId="23" xfId="0" applyFill="1" applyBorder="1" applyAlignment="1">
      <alignment horizontal="center" vertical="center"/>
    </xf>
    <xf numFmtId="0" fontId="15" fillId="3" borderId="16" xfId="0" applyFont="1" applyFill="1" applyBorder="1" applyAlignment="1">
      <alignment vertical="center"/>
    </xf>
    <xf numFmtId="0" fontId="47" fillId="3" borderId="41" xfId="0" applyFont="1" applyFill="1" applyBorder="1" applyAlignment="1">
      <alignment vertical="center"/>
    </xf>
    <xf numFmtId="0" fontId="0" fillId="5" borderId="19" xfId="0" applyFill="1" applyBorder="1" applyAlignment="1">
      <alignment vertical="center"/>
    </xf>
    <xf numFmtId="0" fontId="20" fillId="5" borderId="19" xfId="0" applyFont="1" applyFill="1" applyBorder="1" applyAlignment="1">
      <alignment vertical="center"/>
    </xf>
    <xf numFmtId="0" fontId="0" fillId="3" borderId="16" xfId="0" applyFill="1" applyBorder="1" applyAlignment="1">
      <alignment horizontal="center" vertical="center"/>
    </xf>
    <xf numFmtId="0" fontId="0" fillId="5" borderId="16" xfId="0" applyFill="1" applyBorder="1" applyAlignment="1">
      <alignment vertical="center"/>
    </xf>
    <xf numFmtId="0" fontId="21" fillId="5" borderId="16" xfId="0" applyFont="1" applyFill="1" applyBorder="1" applyAlignment="1">
      <alignment vertical="center"/>
    </xf>
    <xf numFmtId="0" fontId="15" fillId="3" borderId="23" xfId="0" applyFont="1" applyFill="1" applyBorder="1" applyAlignment="1">
      <alignment vertical="center"/>
    </xf>
    <xf numFmtId="0" fontId="20" fillId="5" borderId="16" xfId="0" applyFont="1" applyFill="1" applyBorder="1" applyAlignment="1">
      <alignment vertical="center"/>
    </xf>
    <xf numFmtId="0" fontId="48" fillId="5" borderId="16" xfId="0" applyFont="1" applyFill="1" applyBorder="1" applyAlignment="1">
      <alignment vertical="center"/>
    </xf>
    <xf numFmtId="0" fontId="0" fillId="0" borderId="16" xfId="0" applyBorder="1"/>
    <xf numFmtId="0" fontId="15" fillId="5" borderId="16" xfId="0" applyFont="1" applyFill="1" applyBorder="1" applyAlignment="1">
      <alignment vertical="center"/>
    </xf>
    <xf numFmtId="0" fontId="48" fillId="5" borderId="19" xfId="0" applyFont="1" applyFill="1" applyBorder="1" applyAlignment="1">
      <alignment vertical="center"/>
    </xf>
    <xf numFmtId="0" fontId="45" fillId="5" borderId="16" xfId="0" applyFont="1" applyFill="1" applyBorder="1" applyAlignment="1">
      <alignment vertical="center"/>
    </xf>
    <xf numFmtId="0" fontId="45" fillId="5" borderId="50" xfId="0" applyFont="1" applyFill="1" applyBorder="1" applyAlignment="1">
      <alignment vertical="center"/>
    </xf>
    <xf numFmtId="0" fontId="9" fillId="0" borderId="0" xfId="0" applyFont="1" applyAlignment="1">
      <alignment vertical="center"/>
    </xf>
    <xf numFmtId="0" fontId="16" fillId="0" borderId="0" xfId="0" applyFont="1" applyFill="1"/>
    <xf numFmtId="0" fontId="16" fillId="0" borderId="0" xfId="0" applyFont="1" applyFill="1" applyAlignment="1"/>
    <xf numFmtId="0" fontId="8" fillId="0" borderId="0" xfId="0" applyFont="1" applyFill="1"/>
    <xf numFmtId="2" fontId="8" fillId="0" borderId="0" xfId="0" applyNumberFormat="1" applyFont="1" applyFill="1"/>
    <xf numFmtId="4" fontId="4" fillId="0" borderId="1" xfId="0" applyNumberFormat="1" applyFont="1" applyBorder="1" applyAlignment="1">
      <alignment horizontal="left"/>
    </xf>
    <xf numFmtId="166" fontId="16" fillId="3" borderId="0" xfId="0" applyNumberFormat="1" applyFont="1" applyFill="1" applyAlignment="1"/>
    <xf numFmtId="0" fontId="16" fillId="0" borderId="1" xfId="0" applyFont="1" applyBorder="1"/>
    <xf numFmtId="0" fontId="16" fillId="3" borderId="1" xfId="0" applyFont="1" applyFill="1" applyBorder="1"/>
    <xf numFmtId="0" fontId="11" fillId="3" borderId="0" xfId="0" applyFont="1" applyFill="1"/>
    <xf numFmtId="0" fontId="8" fillId="3" borderId="1" xfId="0" applyFont="1" applyFill="1" applyBorder="1"/>
    <xf numFmtId="2" fontId="16" fillId="3" borderId="1" xfId="0" applyNumberFormat="1" applyFont="1" applyFill="1" applyBorder="1"/>
    <xf numFmtId="2" fontId="8" fillId="3" borderId="1" xfId="0" applyNumberFormat="1" applyFont="1" applyFill="1" applyBorder="1"/>
    <xf numFmtId="0" fontId="16" fillId="3" borderId="0" xfId="0" applyFont="1" applyFill="1" applyBorder="1" applyAlignment="1">
      <alignment wrapText="1"/>
    </xf>
    <xf numFmtId="166" fontId="13" fillId="3" borderId="1" xfId="0" applyNumberFormat="1" applyFont="1" applyFill="1" applyBorder="1" applyAlignment="1">
      <alignment horizontal="left"/>
    </xf>
    <xf numFmtId="15" fontId="13" fillId="5" borderId="1" xfId="0" quotePrefix="1" applyNumberFormat="1" applyFont="1" applyFill="1" applyBorder="1" applyAlignment="1">
      <alignment horizontal="left"/>
    </xf>
    <xf numFmtId="0" fontId="16" fillId="3" borderId="0" xfId="0" applyFont="1" applyFill="1" applyBorder="1"/>
    <xf numFmtId="2" fontId="16" fillId="3" borderId="0" xfId="0" applyNumberFormat="1" applyFont="1" applyFill="1" applyBorder="1"/>
    <xf numFmtId="0" fontId="13" fillId="5" borderId="4" xfId="0" quotePrefix="1" applyFont="1" applyFill="1" applyBorder="1" applyAlignment="1">
      <alignment horizontal="left"/>
    </xf>
    <xf numFmtId="0" fontId="16" fillId="3" borderId="0" xfId="0" applyFont="1" applyFill="1" applyBorder="1" applyAlignment="1"/>
    <xf numFmtId="0" fontId="4" fillId="0" borderId="1" xfId="0" applyFont="1" applyBorder="1" applyAlignment="1">
      <alignment horizontal="left"/>
    </xf>
    <xf numFmtId="0" fontId="13" fillId="0" borderId="1" xfId="0" applyFont="1" applyBorder="1" applyAlignment="1">
      <alignment horizontal="left"/>
    </xf>
    <xf numFmtId="0" fontId="4" fillId="3" borderId="1" xfId="0" applyFont="1" applyFill="1" applyBorder="1" applyAlignment="1">
      <alignment horizontal="left"/>
    </xf>
    <xf numFmtId="167" fontId="4" fillId="0" borderId="1" xfId="0" applyNumberFormat="1" applyFont="1" applyBorder="1" applyAlignment="1">
      <alignment horizontal="left"/>
    </xf>
    <xf numFmtId="0" fontId="13" fillId="3" borderId="1" xfId="0" applyFont="1" applyFill="1" applyBorder="1" applyAlignment="1">
      <alignment horizontal="left"/>
    </xf>
    <xf numFmtId="2" fontId="8" fillId="3" borderId="0" xfId="0" applyNumberFormat="1" applyFont="1" applyFill="1" applyBorder="1"/>
    <xf numFmtId="166" fontId="4" fillId="5" borderId="1" xfId="0" applyNumberFormat="1" applyFont="1" applyFill="1" applyBorder="1" applyAlignment="1">
      <alignment horizontal="left"/>
    </xf>
    <xf numFmtId="0" fontId="16" fillId="0" borderId="1" xfId="0" applyFont="1" applyBorder="1" applyAlignment="1"/>
    <xf numFmtId="1" fontId="4" fillId="5" borderId="1" xfId="0" quotePrefix="1" applyNumberFormat="1" applyFont="1" applyFill="1" applyBorder="1" applyAlignment="1">
      <alignment horizontal="left"/>
    </xf>
    <xf numFmtId="0" fontId="16" fillId="3" borderId="1" xfId="0" applyFont="1" applyFill="1" applyBorder="1" applyAlignment="1">
      <alignment vertical="center"/>
    </xf>
    <xf numFmtId="15" fontId="4" fillId="3" borderId="0" xfId="0" applyNumberFormat="1" applyFont="1" applyFill="1" applyBorder="1" applyAlignment="1">
      <alignment horizontal="center"/>
    </xf>
    <xf numFmtId="21" fontId="4" fillId="3" borderId="0" xfId="0" applyNumberFormat="1" applyFont="1" applyFill="1" applyBorder="1" applyAlignment="1">
      <alignment horizontal="center"/>
    </xf>
    <xf numFmtId="3" fontId="4" fillId="3" borderId="0" xfId="0" applyNumberFormat="1" applyFont="1" applyFill="1" applyBorder="1" applyAlignment="1">
      <alignment horizontal="center"/>
    </xf>
    <xf numFmtId="165" fontId="4" fillId="3" borderId="0" xfId="0" applyNumberFormat="1" applyFont="1" applyFill="1" applyBorder="1" applyAlignment="1">
      <alignment horizontal="center"/>
    </xf>
    <xf numFmtId="1" fontId="13" fillId="3" borderId="0" xfId="0" quotePrefix="1" applyNumberFormat="1" applyFont="1" applyFill="1" applyBorder="1" applyAlignment="1">
      <alignment horizontal="center"/>
    </xf>
    <xf numFmtId="0" fontId="0" fillId="3" borderId="1" xfId="0" applyFill="1" applyBorder="1" applyAlignment="1">
      <alignment horizontal="center" vertical="center"/>
    </xf>
    <xf numFmtId="166" fontId="4" fillId="5" borderId="1" xfId="0" quotePrefix="1" applyNumberFormat="1" applyFont="1" applyFill="1" applyBorder="1" applyAlignment="1">
      <alignment horizontal="left"/>
    </xf>
    <xf numFmtId="0" fontId="0" fillId="3" borderId="2" xfId="0" applyFill="1" applyBorder="1" applyAlignment="1">
      <alignment horizontal="center" vertical="center"/>
    </xf>
    <xf numFmtId="0" fontId="0" fillId="3" borderId="49" xfId="0" applyFill="1" applyBorder="1"/>
    <xf numFmtId="0" fontId="8" fillId="3" borderId="0" xfId="0" applyFont="1" applyFill="1" applyAlignment="1">
      <alignment horizontal="left" wrapText="1"/>
    </xf>
    <xf numFmtId="15" fontId="3" fillId="3" borderId="0" xfId="0" applyNumberFormat="1" applyFont="1" applyFill="1" applyAlignment="1">
      <alignment horizontal="left"/>
    </xf>
    <xf numFmtId="21" fontId="4" fillId="3" borderId="1" xfId="0" applyNumberFormat="1" applyFont="1" applyFill="1" applyBorder="1" applyAlignment="1">
      <alignment horizontal="left"/>
    </xf>
    <xf numFmtId="0" fontId="3" fillId="3" borderId="4" xfId="0" applyFont="1" applyFill="1" applyBorder="1" applyAlignment="1"/>
    <xf numFmtId="4" fontId="3" fillId="3" borderId="0" xfId="0" applyNumberFormat="1" applyFont="1" applyFill="1" applyAlignment="1">
      <alignment horizontal="left"/>
    </xf>
    <xf numFmtId="165" fontId="3" fillId="3" borderId="0" xfId="0" applyNumberFormat="1" applyFont="1" applyFill="1" applyBorder="1" applyAlignment="1">
      <alignment horizontal="left"/>
    </xf>
    <xf numFmtId="4" fontId="4" fillId="3" borderId="0" xfId="0" applyNumberFormat="1" applyFont="1" applyFill="1" applyAlignment="1">
      <alignment horizontal="left"/>
    </xf>
    <xf numFmtId="0" fontId="4" fillId="3" borderId="7" xfId="0" applyFont="1" applyFill="1" applyBorder="1" applyAlignment="1">
      <alignment horizontal="center"/>
    </xf>
    <xf numFmtId="0" fontId="12" fillId="3" borderId="0" xfId="0" applyFont="1" applyFill="1" applyAlignment="1"/>
    <xf numFmtId="14" fontId="13" fillId="3" borderId="1" xfId="0" quotePrefix="1" applyNumberFormat="1" applyFont="1" applyFill="1" applyBorder="1" applyAlignment="1">
      <alignment horizontal="left"/>
    </xf>
    <xf numFmtId="0" fontId="4" fillId="0" borderId="2" xfId="0" applyFont="1" applyBorder="1" applyAlignment="1">
      <alignment horizontal="left"/>
    </xf>
    <xf numFmtId="0" fontId="13" fillId="0" borderId="19" xfId="0" applyFont="1" applyBorder="1" applyAlignment="1">
      <alignment horizontal="left"/>
    </xf>
    <xf numFmtId="0" fontId="13" fillId="3" borderId="0" xfId="0" applyFont="1" applyFill="1" applyBorder="1" applyAlignment="1"/>
    <xf numFmtId="0" fontId="4" fillId="3" borderId="0" xfId="0" applyFont="1" applyFill="1" applyBorder="1" applyAlignment="1">
      <alignment vertical="center"/>
    </xf>
    <xf numFmtId="164" fontId="4" fillId="3" borderId="0" xfId="0" applyNumberFormat="1" applyFont="1" applyFill="1" applyBorder="1" applyAlignment="1"/>
    <xf numFmtId="164" fontId="4" fillId="3" borderId="17" xfId="0" applyNumberFormat="1" applyFont="1" applyFill="1" applyBorder="1" applyAlignment="1">
      <alignment horizontal="left"/>
    </xf>
    <xf numFmtId="4" fontId="13" fillId="5" borderId="1" xfId="0" applyNumberFormat="1" applyFont="1" applyFill="1" applyBorder="1" applyAlignment="1">
      <alignment horizontal="left"/>
    </xf>
    <xf numFmtId="168" fontId="13" fillId="5" borderId="1" xfId="0" applyNumberFormat="1" applyFont="1" applyFill="1" applyBorder="1" applyAlignment="1">
      <alignment horizontal="left"/>
    </xf>
    <xf numFmtId="169" fontId="13" fillId="5" borderId="1" xfId="0" applyNumberFormat="1" applyFont="1" applyFill="1" applyBorder="1" applyAlignment="1">
      <alignment horizontal="left"/>
    </xf>
    <xf numFmtId="14" fontId="13" fillId="5" borderId="1" xfId="0" quotePrefix="1" applyNumberFormat="1" applyFont="1" applyFill="1" applyBorder="1" applyAlignment="1">
      <alignment horizontal="left"/>
    </xf>
    <xf numFmtId="167" fontId="4" fillId="5" borderId="1" xfId="0" applyNumberFormat="1" applyFont="1" applyFill="1" applyBorder="1"/>
    <xf numFmtId="0" fontId="4" fillId="0" borderId="1" xfId="0" applyFont="1" applyBorder="1" applyAlignment="1">
      <alignment horizontal="left"/>
    </xf>
    <xf numFmtId="0" fontId="13" fillId="0" borderId="1" xfId="0" applyFont="1" applyBorder="1" applyAlignment="1">
      <alignment horizontal="left"/>
    </xf>
    <xf numFmtId="0" fontId="4" fillId="0" borderId="1" xfId="0" applyFont="1" applyBorder="1" applyAlignment="1">
      <alignment horizontal="center" vertical="center"/>
    </xf>
    <xf numFmtId="0" fontId="4" fillId="3" borderId="1" xfId="0" applyFont="1" applyFill="1" applyBorder="1" applyAlignment="1">
      <alignment horizontal="left"/>
    </xf>
    <xf numFmtId="166" fontId="4" fillId="0" borderId="1" xfId="0" applyNumberFormat="1" applyFont="1" applyBorder="1" applyAlignment="1">
      <alignment horizontal="left"/>
    </xf>
    <xf numFmtId="166" fontId="4" fillId="5" borderId="1" xfId="0" applyNumberFormat="1" applyFont="1" applyFill="1" applyBorder="1" applyAlignment="1">
      <alignment horizontal="left"/>
    </xf>
    <xf numFmtId="169" fontId="4" fillId="0" borderId="1" xfId="0" applyNumberFormat="1" applyFont="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166" fontId="4" fillId="3" borderId="1" xfId="0" applyNumberFormat="1" applyFont="1" applyFill="1" applyBorder="1" applyAlignment="1">
      <alignment horizontal="left"/>
    </xf>
    <xf numFmtId="0" fontId="13" fillId="3" borderId="1" xfId="0" applyFont="1" applyFill="1" applyBorder="1" applyAlignment="1">
      <alignment horizontal="left"/>
    </xf>
    <xf numFmtId="173" fontId="13" fillId="0" borderId="1" xfId="0" applyNumberFormat="1" applyFont="1" applyBorder="1" applyAlignment="1">
      <alignment horizontal="left"/>
    </xf>
    <xf numFmtId="0" fontId="4" fillId="3" borderId="1" xfId="0" applyFont="1" applyFill="1" applyBorder="1" applyAlignment="1">
      <alignment horizontal="left"/>
    </xf>
    <xf numFmtId="166" fontId="4" fillId="5" borderId="1" xfId="0" applyNumberFormat="1" applyFont="1" applyFill="1" applyBorder="1" applyAlignment="1">
      <alignment horizontal="left"/>
    </xf>
    <xf numFmtId="166" fontId="4" fillId="3" borderId="1" xfId="0" applyNumberFormat="1" applyFont="1" applyFill="1" applyBorder="1" applyAlignment="1">
      <alignment horizontal="left"/>
    </xf>
    <xf numFmtId="4" fontId="4" fillId="0" borderId="1" xfId="0" applyNumberFormat="1" applyFont="1" applyBorder="1" applyAlignment="1">
      <alignment horizontal="left"/>
    </xf>
    <xf numFmtId="0" fontId="13" fillId="3" borderId="1" xfId="0" applyFont="1" applyFill="1" applyBorder="1" applyAlignment="1">
      <alignment horizontal="left"/>
    </xf>
    <xf numFmtId="0" fontId="8" fillId="3" borderId="1" xfId="0" applyFont="1" applyFill="1" applyBorder="1" applyAlignment="1">
      <alignment horizontal="right" vertical="center" wrapText="1"/>
    </xf>
    <xf numFmtId="4" fontId="13" fillId="0" borderId="1" xfId="0" applyNumberFormat="1" applyFont="1" applyBorder="1" applyAlignment="1">
      <alignment horizontal="left"/>
    </xf>
    <xf numFmtId="0" fontId="4" fillId="5" borderId="1" xfId="0" applyFont="1" applyFill="1" applyBorder="1" applyAlignment="1">
      <alignment horizontal="left"/>
    </xf>
    <xf numFmtId="0" fontId="4" fillId="0" borderId="1" xfId="0" applyFont="1" applyBorder="1" applyAlignment="1">
      <alignment horizontal="center"/>
    </xf>
    <xf numFmtId="0" fontId="4" fillId="0" borderId="4" xfId="0" applyFont="1" applyBorder="1" applyAlignment="1">
      <alignment horizontal="left"/>
    </xf>
    <xf numFmtId="0" fontId="8" fillId="0" borderId="0" xfId="0" applyFont="1" applyAlignment="1">
      <alignment horizontal="left"/>
    </xf>
    <xf numFmtId="0" fontId="3" fillId="3" borderId="1" xfId="0" applyFont="1" applyFill="1" applyBorder="1"/>
    <xf numFmtId="166" fontId="4" fillId="3" borderId="4" xfId="0" applyNumberFormat="1" applyFont="1" applyFill="1" applyBorder="1" applyAlignment="1">
      <alignment horizontal="left"/>
    </xf>
    <xf numFmtId="2" fontId="8" fillId="3" borderId="1" xfId="0" applyNumberFormat="1" applyFont="1" applyFill="1" applyBorder="1" applyAlignment="1">
      <alignment horizontal="right" vertical="center"/>
    </xf>
    <xf numFmtId="15" fontId="12" fillId="3" borderId="1" xfId="0" applyNumberFormat="1" applyFont="1" applyFill="1" applyBorder="1" applyAlignment="1">
      <alignment horizontal="left"/>
    </xf>
    <xf numFmtId="15" fontId="13" fillId="3" borderId="1" xfId="0" applyNumberFormat="1" applyFont="1" applyFill="1" applyBorder="1" applyAlignment="1">
      <alignment horizontal="left"/>
    </xf>
    <xf numFmtId="0" fontId="3" fillId="5" borderId="1" xfId="0" applyFont="1" applyFill="1" applyBorder="1" applyAlignment="1">
      <alignment horizontal="left"/>
    </xf>
    <xf numFmtId="0" fontId="3" fillId="5" borderId="1" xfId="0" quotePrefix="1" applyFont="1" applyFill="1" applyBorder="1" applyAlignment="1">
      <alignment horizontal="left"/>
    </xf>
    <xf numFmtId="166" fontId="25" fillId="3" borderId="0" xfId="0" applyNumberFormat="1" applyFont="1" applyFill="1" applyAlignment="1">
      <alignment horizontal="left"/>
    </xf>
    <xf numFmtId="0" fontId="25" fillId="3" borderId="0" xfId="0" applyFont="1" applyFill="1" applyAlignment="1">
      <alignment horizontal="left"/>
    </xf>
    <xf numFmtId="15" fontId="4" fillId="3" borderId="0" xfId="0" applyNumberFormat="1" applyFont="1" applyFill="1" applyAlignment="1">
      <alignment horizontal="left"/>
    </xf>
    <xf numFmtId="15" fontId="4" fillId="3" borderId="4" xfId="0" quotePrefix="1" applyNumberFormat="1" applyFont="1" applyFill="1" applyBorder="1" applyAlignment="1">
      <alignment horizontal="left"/>
    </xf>
    <xf numFmtId="0" fontId="9" fillId="3" borderId="40" xfId="0" applyFont="1" applyFill="1" applyBorder="1" applyAlignment="1">
      <alignment horizontal="left"/>
    </xf>
    <xf numFmtId="0" fontId="4" fillId="3" borderId="0" xfId="0" applyFont="1" applyFill="1" applyBorder="1" applyAlignment="1">
      <alignment horizontal="center" vertical="center" wrapText="1"/>
    </xf>
    <xf numFmtId="0" fontId="3" fillId="3" borderId="0" xfId="0" applyFont="1" applyFill="1" applyBorder="1" applyAlignment="1"/>
    <xf numFmtId="165" fontId="12" fillId="3" borderId="1" xfId="0" applyNumberFormat="1" applyFont="1" applyFill="1" applyBorder="1" applyAlignment="1">
      <alignment horizontal="left"/>
    </xf>
    <xf numFmtId="0" fontId="9" fillId="3" borderId="0" xfId="0" applyFont="1" applyFill="1" applyBorder="1" applyAlignment="1"/>
    <xf numFmtId="173" fontId="0" fillId="3" borderId="0" xfId="0" applyNumberFormat="1" applyFill="1"/>
    <xf numFmtId="15" fontId="4" fillId="3" borderId="4" xfId="0" applyNumberFormat="1" applyFont="1" applyFill="1" applyBorder="1" applyAlignment="1">
      <alignment horizontal="left"/>
    </xf>
    <xf numFmtId="167" fontId="4" fillId="3" borderId="4" xfId="0" applyNumberFormat="1" applyFont="1" applyFill="1" applyBorder="1" applyAlignment="1">
      <alignment horizontal="left"/>
    </xf>
    <xf numFmtId="167" fontId="4" fillId="3" borderId="1" xfId="0" applyNumberFormat="1" applyFont="1" applyFill="1" applyBorder="1" applyAlignment="1">
      <alignment horizontal="left"/>
    </xf>
    <xf numFmtId="0" fontId="4" fillId="3" borderId="4" xfId="0" applyFont="1" applyFill="1" applyBorder="1" applyAlignment="1">
      <alignment vertical="center" wrapText="1"/>
    </xf>
    <xf numFmtId="166" fontId="4" fillId="3" borderId="1" xfId="0" quotePrefix="1" applyNumberFormat="1" applyFont="1" applyFill="1" applyBorder="1" applyAlignment="1">
      <alignment horizontal="left"/>
    </xf>
    <xf numFmtId="0" fontId="4" fillId="5" borderId="1" xfId="0" quotePrefix="1" applyFont="1" applyFill="1" applyBorder="1" applyAlignment="1">
      <alignment horizontal="left"/>
    </xf>
    <xf numFmtId="1" fontId="4" fillId="5" borderId="1" xfId="0" applyNumberFormat="1" applyFont="1" applyFill="1" applyBorder="1" applyAlignment="1">
      <alignment horizontal="left"/>
    </xf>
    <xf numFmtId="4" fontId="13" fillId="3" borderId="2" xfId="0" applyNumberFormat="1" applyFont="1" applyFill="1" applyBorder="1" applyAlignment="1">
      <alignment horizontal="left" vertical="center"/>
    </xf>
    <xf numFmtId="0" fontId="13" fillId="5" borderId="1" xfId="0" quotePrefix="1" applyFont="1" applyFill="1" applyBorder="1" applyAlignment="1">
      <alignment horizontal="left"/>
    </xf>
    <xf numFmtId="4" fontId="4" fillId="3" borderId="2" xfId="0" applyNumberFormat="1" applyFont="1" applyFill="1" applyBorder="1" applyAlignment="1">
      <alignment horizontal="left" vertical="center"/>
    </xf>
    <xf numFmtId="0" fontId="3" fillId="3" borderId="0" xfId="0" applyFont="1" applyFill="1" applyBorder="1"/>
    <xf numFmtId="4" fontId="12" fillId="3" borderId="0" xfId="0" applyNumberFormat="1" applyFont="1" applyFill="1" applyBorder="1" applyAlignment="1">
      <alignment horizontal="left"/>
    </xf>
    <xf numFmtId="14" fontId="12" fillId="3" borderId="1" xfId="0" quotePrefix="1" applyNumberFormat="1" applyFont="1" applyFill="1" applyBorder="1" applyAlignment="1">
      <alignment horizontal="left"/>
    </xf>
    <xf numFmtId="0" fontId="3" fillId="3" borderId="0" xfId="0" applyFont="1" applyFill="1" applyAlignment="1">
      <alignment horizontal="center" wrapText="1"/>
    </xf>
    <xf numFmtId="15" fontId="3" fillId="3" borderId="0" xfId="0" applyNumberFormat="1" applyFont="1" applyFill="1" applyBorder="1" applyAlignment="1">
      <alignment horizontal="left"/>
    </xf>
    <xf numFmtId="14" fontId="23" fillId="3" borderId="0" xfId="0" quotePrefix="1" applyNumberFormat="1" applyFont="1" applyFill="1" applyBorder="1" applyAlignment="1">
      <alignment horizontal="left"/>
    </xf>
    <xf numFmtId="166" fontId="4" fillId="3" borderId="4" xfId="0" quotePrefix="1" applyNumberFormat="1" applyFont="1" applyFill="1" applyBorder="1" applyAlignment="1">
      <alignment horizontal="left"/>
    </xf>
    <xf numFmtId="15" fontId="13" fillId="3" borderId="4" xfId="0" quotePrefix="1" applyNumberFormat="1" applyFont="1" applyFill="1" applyBorder="1" applyAlignment="1">
      <alignment horizontal="left"/>
    </xf>
    <xf numFmtId="0" fontId="12" fillId="3" borderId="0" xfId="0" applyFont="1" applyFill="1" applyBorder="1" applyAlignment="1"/>
    <xf numFmtId="166" fontId="25" fillId="3" borderId="0" xfId="0" applyNumberFormat="1" applyFont="1" applyFill="1" applyBorder="1" applyAlignment="1">
      <alignment horizontal="left"/>
    </xf>
    <xf numFmtId="0" fontId="25" fillId="3" borderId="0" xfId="0" applyFont="1" applyFill="1" applyBorder="1" applyAlignment="1">
      <alignment horizontal="left"/>
    </xf>
    <xf numFmtId="0" fontId="25" fillId="3" borderId="0" xfId="0" applyFont="1" applyFill="1" applyBorder="1"/>
    <xf numFmtId="0" fontId="15" fillId="3" borderId="0" xfId="0" applyFont="1" applyFill="1" applyBorder="1"/>
    <xf numFmtId="0" fontId="23" fillId="3" borderId="0" xfId="0" applyFont="1" applyFill="1" applyBorder="1"/>
    <xf numFmtId="166" fontId="16" fillId="3" borderId="3" xfId="0" applyNumberFormat="1" applyFont="1" applyFill="1" applyBorder="1" applyAlignment="1">
      <alignment horizontal="left"/>
    </xf>
    <xf numFmtId="0" fontId="16" fillId="3" borderId="3" xfId="0" applyFont="1" applyFill="1" applyBorder="1" applyAlignment="1">
      <alignment horizontal="left"/>
    </xf>
    <xf numFmtId="0" fontId="12" fillId="3" borderId="7" xfId="0" applyFont="1" applyFill="1" applyBorder="1" applyAlignment="1"/>
    <xf numFmtId="15" fontId="16" fillId="3" borderId="3" xfId="0" quotePrefix="1" applyNumberFormat="1" applyFont="1" applyFill="1" applyBorder="1" applyAlignment="1">
      <alignment horizontal="left" wrapText="1"/>
    </xf>
    <xf numFmtId="166" fontId="24" fillId="3" borderId="0" xfId="0" applyNumberFormat="1" applyFont="1" applyFill="1" applyBorder="1" applyAlignment="1">
      <alignment horizontal="left"/>
    </xf>
    <xf numFmtId="0" fontId="24" fillId="3" borderId="0" xfId="0" applyFont="1" applyFill="1" applyBorder="1" applyAlignment="1">
      <alignment horizontal="left"/>
    </xf>
    <xf numFmtId="0" fontId="0" fillId="3" borderId="0" xfId="0" applyFont="1" applyFill="1" applyBorder="1"/>
    <xf numFmtId="0" fontId="8" fillId="3" borderId="3" xfId="0" applyFont="1" applyFill="1" applyBorder="1" applyAlignment="1">
      <alignment horizontal="left"/>
    </xf>
    <xf numFmtId="15" fontId="16" fillId="3" borderId="3" xfId="0" quotePrefix="1" applyNumberFormat="1" applyFont="1" applyFill="1" applyBorder="1" applyAlignment="1">
      <alignment horizontal="left"/>
    </xf>
    <xf numFmtId="0" fontId="8" fillId="3" borderId="0" xfId="0" applyFont="1" applyFill="1" applyBorder="1" applyAlignment="1">
      <alignment vertical="center" wrapText="1"/>
    </xf>
    <xf numFmtId="0" fontId="16" fillId="3" borderId="0" xfId="0" applyFont="1" applyFill="1" applyBorder="1" applyAlignment="1">
      <alignment vertical="center" wrapText="1"/>
    </xf>
    <xf numFmtId="0" fontId="13" fillId="3" borderId="6" xfId="0" applyFont="1" applyFill="1" applyBorder="1" applyAlignment="1">
      <alignment horizontal="left"/>
    </xf>
    <xf numFmtId="166" fontId="13" fillId="3" borderId="6" xfId="0" applyNumberFormat="1" applyFont="1" applyFill="1" applyBorder="1" applyAlignment="1">
      <alignment horizontal="left"/>
    </xf>
    <xf numFmtId="15" fontId="13" fillId="3" borderId="6" xfId="0" quotePrefix="1" applyNumberFormat="1" applyFont="1" applyFill="1" applyBorder="1" applyAlignment="1">
      <alignment horizontal="left"/>
    </xf>
    <xf numFmtId="0" fontId="13" fillId="3" borderId="6" xfId="0" quotePrefix="1" applyFont="1" applyFill="1" applyBorder="1" applyAlignment="1">
      <alignment horizontal="left"/>
    </xf>
    <xf numFmtId="4" fontId="13" fillId="3" borderId="6" xfId="0" applyNumberFormat="1" applyFont="1" applyFill="1" applyBorder="1" applyAlignment="1">
      <alignment horizontal="left"/>
    </xf>
    <xf numFmtId="168" fontId="13" fillId="3" borderId="6" xfId="0" applyNumberFormat="1" applyFont="1" applyFill="1" applyBorder="1" applyAlignment="1">
      <alignment horizontal="left"/>
    </xf>
    <xf numFmtId="169" fontId="13" fillId="3" borderId="6" xfId="0" applyNumberFormat="1" applyFont="1" applyFill="1" applyBorder="1" applyAlignment="1">
      <alignment horizontal="left"/>
    </xf>
    <xf numFmtId="14" fontId="13" fillId="3" borderId="6" xfId="0" quotePrefix="1" applyNumberFormat="1" applyFont="1" applyFill="1" applyBorder="1" applyAlignment="1">
      <alignment horizontal="left"/>
    </xf>
    <xf numFmtId="0" fontId="13" fillId="3" borderId="6" xfId="0" applyFont="1" applyFill="1" applyBorder="1"/>
    <xf numFmtId="0" fontId="13" fillId="3" borderId="40" xfId="0" applyFont="1" applyFill="1" applyBorder="1" applyAlignment="1">
      <alignment horizontal="left"/>
    </xf>
    <xf numFmtId="166" fontId="13" fillId="3" borderId="40" xfId="0" applyNumberFormat="1" applyFont="1" applyFill="1" applyBorder="1" applyAlignment="1">
      <alignment horizontal="left"/>
    </xf>
    <xf numFmtId="15" fontId="13" fillId="3" borderId="40" xfId="0" quotePrefix="1" applyNumberFormat="1" applyFont="1" applyFill="1" applyBorder="1" applyAlignment="1">
      <alignment horizontal="left"/>
    </xf>
    <xf numFmtId="0" fontId="13" fillId="3" borderId="40" xfId="0" quotePrefix="1" applyFont="1" applyFill="1" applyBorder="1" applyAlignment="1">
      <alignment horizontal="left"/>
    </xf>
    <xf numFmtId="167" fontId="13" fillId="3" borderId="40" xfId="0" applyNumberFormat="1" applyFont="1" applyFill="1" applyBorder="1" applyAlignment="1">
      <alignment horizontal="left"/>
    </xf>
    <xf numFmtId="4" fontId="13" fillId="3" borderId="40" xfId="0" applyNumberFormat="1" applyFont="1" applyFill="1" applyBorder="1" applyAlignment="1">
      <alignment horizontal="left"/>
    </xf>
    <xf numFmtId="168" fontId="13" fillId="3" borderId="40" xfId="0" applyNumberFormat="1" applyFont="1" applyFill="1" applyBorder="1" applyAlignment="1">
      <alignment horizontal="left"/>
    </xf>
    <xf numFmtId="169" fontId="13" fillId="3" borderId="40" xfId="0" applyNumberFormat="1" applyFont="1" applyFill="1" applyBorder="1" applyAlignment="1">
      <alignment horizontal="left"/>
    </xf>
    <xf numFmtId="14" fontId="13" fillId="3" borderId="40" xfId="0" quotePrefix="1" applyNumberFormat="1" applyFont="1" applyFill="1" applyBorder="1" applyAlignment="1">
      <alignment horizontal="left"/>
    </xf>
    <xf numFmtId="0" fontId="13" fillId="3" borderId="40" xfId="0" applyFont="1" applyFill="1" applyBorder="1"/>
    <xf numFmtId="0" fontId="13" fillId="0" borderId="1" xfId="0" applyFont="1" applyBorder="1" applyAlignment="1">
      <alignment horizontal="left"/>
    </xf>
    <xf numFmtId="166" fontId="16" fillId="3" borderId="0" xfId="0" applyNumberFormat="1" applyFont="1" applyFill="1" applyBorder="1" applyAlignment="1">
      <alignment horizontal="left"/>
    </xf>
    <xf numFmtId="0" fontId="4" fillId="5" borderId="1" xfId="0" applyFont="1" applyFill="1" applyBorder="1" applyAlignment="1">
      <alignment horizontal="left"/>
    </xf>
    <xf numFmtId="0" fontId="8" fillId="0" borderId="0" xfId="0" applyFont="1" applyFill="1" applyAlignment="1"/>
    <xf numFmtId="0" fontId="16" fillId="3" borderId="0" xfId="0" applyFont="1" applyFill="1" applyAlignment="1">
      <alignment horizontal="left"/>
    </xf>
    <xf numFmtId="166" fontId="16" fillId="3" borderId="0" xfId="0" applyNumberFormat="1" applyFont="1" applyFill="1" applyAlignment="1">
      <alignment horizontal="left"/>
    </xf>
    <xf numFmtId="0" fontId="16" fillId="3" borderId="0" xfId="0" applyFont="1" applyFill="1" applyBorder="1" applyAlignment="1">
      <alignment horizontal="left" vertical="center" wrapText="1"/>
    </xf>
    <xf numFmtId="0" fontId="8" fillId="3" borderId="0" xfId="0" applyFont="1" applyFill="1" applyBorder="1" applyAlignment="1">
      <alignment horizontal="left"/>
    </xf>
    <xf numFmtId="0" fontId="4" fillId="3" borderId="1" xfId="0" applyFont="1" applyFill="1" applyBorder="1" applyAlignment="1">
      <alignment horizontal="left"/>
    </xf>
    <xf numFmtId="166" fontId="4" fillId="3" borderId="1" xfId="0" applyNumberFormat="1" applyFont="1" applyFill="1" applyBorder="1" applyAlignment="1">
      <alignment horizontal="left"/>
    </xf>
    <xf numFmtId="166" fontId="4" fillId="3" borderId="4" xfId="0" applyNumberFormat="1" applyFont="1" applyFill="1" applyBorder="1" applyAlignment="1">
      <alignment horizontal="left"/>
    </xf>
    <xf numFmtId="0" fontId="13" fillId="3" borderId="1" xfId="0" applyFont="1" applyFill="1" applyBorder="1" applyAlignment="1">
      <alignment horizontal="left"/>
    </xf>
    <xf numFmtId="0" fontId="4" fillId="3" borderId="0" xfId="0" applyFont="1" applyFill="1" applyBorder="1" applyAlignment="1">
      <alignment horizontal="left"/>
    </xf>
    <xf numFmtId="0" fontId="4" fillId="3" borderId="1" xfId="0" applyFont="1" applyFill="1" applyBorder="1" applyAlignment="1">
      <alignment horizontal="left" vertical="center"/>
    </xf>
    <xf numFmtId="164" fontId="4" fillId="3" borderId="1" xfId="0" applyNumberFormat="1" applyFont="1" applyFill="1" applyBorder="1" applyAlignment="1">
      <alignment horizontal="left"/>
    </xf>
    <xf numFmtId="0" fontId="4" fillId="5" borderId="1" xfId="0" applyFont="1" applyFill="1" applyBorder="1" applyAlignment="1">
      <alignment horizontal="left"/>
    </xf>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13" fillId="3" borderId="1" xfId="0" applyFont="1" applyFill="1" applyBorder="1" applyAlignment="1">
      <alignment horizontal="center"/>
    </xf>
    <xf numFmtId="0" fontId="9" fillId="3" borderId="0" xfId="0" applyFont="1" applyFill="1" applyBorder="1" applyAlignment="1">
      <alignment horizontal="center" wrapText="1"/>
    </xf>
    <xf numFmtId="4" fontId="13" fillId="3" borderId="1" xfId="0" applyNumberFormat="1" applyFont="1" applyFill="1" applyBorder="1" applyAlignment="1">
      <alignment horizontal="left"/>
    </xf>
    <xf numFmtId="0" fontId="16" fillId="3" borderId="1" xfId="0" applyFont="1" applyFill="1" applyBorder="1" applyAlignment="1">
      <alignment horizontal="right"/>
    </xf>
    <xf numFmtId="0" fontId="16" fillId="3" borderId="17" xfId="0" applyFont="1" applyFill="1" applyBorder="1"/>
    <xf numFmtId="166" fontId="8" fillId="3" borderId="0" xfId="0" applyNumberFormat="1" applyFont="1" applyFill="1" applyAlignment="1"/>
    <xf numFmtId="0" fontId="4" fillId="3" borderId="1" xfId="0" applyFont="1" applyFill="1" applyBorder="1" applyAlignment="1"/>
    <xf numFmtId="10" fontId="4" fillId="3" borderId="1" xfId="1" applyNumberFormat="1" applyFont="1" applyFill="1" applyBorder="1" applyAlignment="1">
      <alignment horizontal="left"/>
    </xf>
    <xf numFmtId="10" fontId="8" fillId="3" borderId="0" xfId="1" applyNumberFormat="1" applyFont="1" applyFill="1" applyAlignment="1">
      <alignment horizontal="left"/>
    </xf>
    <xf numFmtId="165" fontId="4" fillId="3" borderId="0" xfId="0" applyNumberFormat="1" applyFont="1" applyFill="1" applyAlignment="1">
      <alignment horizontal="left"/>
    </xf>
    <xf numFmtId="0" fontId="8" fillId="3" borderId="0" xfId="0" applyFont="1" applyFill="1" applyAlignment="1">
      <alignment horizontal="center"/>
    </xf>
    <xf numFmtId="0" fontId="8" fillId="3" borderId="0" xfId="0" applyFont="1" applyFill="1" applyAlignment="1">
      <alignment horizontal="center" vertical="center"/>
    </xf>
    <xf numFmtId="164" fontId="8" fillId="3" borderId="0" xfId="0" applyNumberFormat="1" applyFont="1" applyFill="1" applyAlignment="1">
      <alignment horizontal="center"/>
    </xf>
    <xf numFmtId="10" fontId="8" fillId="3" borderId="0" xfId="1" applyNumberFormat="1" applyFont="1" applyFill="1" applyAlignment="1">
      <alignment horizontal="center"/>
    </xf>
    <xf numFmtId="0" fontId="10" fillId="3" borderId="1" xfId="0" applyFont="1" applyFill="1" applyBorder="1" applyAlignment="1">
      <alignment horizontal="center"/>
    </xf>
    <xf numFmtId="174" fontId="13" fillId="3" borderId="1" xfId="0" applyNumberFormat="1" applyFont="1" applyFill="1" applyBorder="1" applyAlignment="1">
      <alignment horizontal="center"/>
    </xf>
    <xf numFmtId="0" fontId="13" fillId="3" borderId="0" xfId="0" applyFont="1" applyFill="1"/>
    <xf numFmtId="4" fontId="13" fillId="3" borderId="0" xfId="0" applyNumberFormat="1" applyFont="1" applyFill="1" applyBorder="1" applyAlignment="1">
      <alignment horizontal="left"/>
    </xf>
    <xf numFmtId="0" fontId="6" fillId="3" borderId="1" xfId="0" applyFont="1" applyFill="1" applyBorder="1" applyAlignment="1">
      <alignment horizontal="center" vertical="center"/>
    </xf>
    <xf numFmtId="0" fontId="4" fillId="3" borderId="1" xfId="0" quotePrefix="1" applyFont="1" applyFill="1" applyBorder="1"/>
    <xf numFmtId="3" fontId="2" fillId="3" borderId="1" xfId="0" applyNumberFormat="1" applyFont="1" applyFill="1" applyBorder="1"/>
    <xf numFmtId="3" fontId="35" fillId="3" borderId="1" xfId="0" applyNumberFormat="1" applyFont="1" applyFill="1" applyBorder="1"/>
    <xf numFmtId="3" fontId="35" fillId="3" borderId="39" xfId="0" applyNumberFormat="1" applyFont="1" applyFill="1" applyBorder="1"/>
    <xf numFmtId="0" fontId="4" fillId="3" borderId="1" xfId="0" applyFont="1" applyFill="1" applyBorder="1" applyAlignment="1">
      <alignment horizontal="left"/>
    </xf>
    <xf numFmtId="0" fontId="4" fillId="0" borderId="1" xfId="0" applyFont="1" applyBorder="1" applyAlignment="1">
      <alignment horizontal="left"/>
    </xf>
    <xf numFmtId="0" fontId="4" fillId="0" borderId="1" xfId="0" applyFont="1" applyBorder="1" applyAlignment="1">
      <alignment horizontal="left" vertical="center"/>
    </xf>
    <xf numFmtId="164" fontId="4" fillId="0" borderId="1" xfId="0" applyNumberFormat="1" applyFont="1" applyBorder="1" applyAlignment="1">
      <alignment horizontal="left"/>
    </xf>
    <xf numFmtId="10" fontId="4" fillId="0" borderId="1" xfId="1" applyNumberFormat="1" applyFont="1" applyBorder="1" applyAlignment="1">
      <alignment horizontal="left"/>
    </xf>
    <xf numFmtId="0" fontId="13" fillId="0" borderId="1" xfId="0" applyFont="1" applyBorder="1" applyAlignment="1">
      <alignment horizontal="left"/>
    </xf>
    <xf numFmtId="0" fontId="3" fillId="0" borderId="0" xfId="0" applyFont="1" applyAlignment="1">
      <alignment horizontal="center" wrapText="1"/>
    </xf>
    <xf numFmtId="0" fontId="4" fillId="0" borderId="1" xfId="0" applyFont="1" applyBorder="1" applyAlignment="1">
      <alignment horizontal="center" vertical="center"/>
    </xf>
    <xf numFmtId="0" fontId="16" fillId="3" borderId="0" xfId="0" applyFont="1" applyFill="1" applyAlignment="1">
      <alignment horizontal="left"/>
    </xf>
    <xf numFmtId="0" fontId="9" fillId="3" borderId="0" xfId="0" applyFont="1" applyFill="1" applyAlignment="1">
      <alignment horizontal="left"/>
    </xf>
    <xf numFmtId="0" fontId="3" fillId="0" borderId="0" xfId="0" applyFont="1" applyBorder="1" applyAlignment="1">
      <alignment horizontal="center"/>
    </xf>
    <xf numFmtId="0" fontId="9" fillId="3" borderId="0" xfId="0" applyFont="1" applyFill="1" applyAlignment="1">
      <alignment horizontal="right" vertical="center"/>
    </xf>
    <xf numFmtId="0" fontId="4" fillId="0" borderId="0" xfId="0" applyFont="1" applyBorder="1" applyAlignment="1">
      <alignment horizontal="left"/>
    </xf>
    <xf numFmtId="0" fontId="3" fillId="0" borderId="5" xfId="0" applyFont="1" applyBorder="1" applyAlignment="1">
      <alignment horizontal="left"/>
    </xf>
    <xf numFmtId="0" fontId="4" fillId="3" borderId="1" xfId="0" applyFont="1" applyFill="1" applyBorder="1" applyAlignment="1">
      <alignment horizontal="left"/>
    </xf>
    <xf numFmtId="169" fontId="4" fillId="0" borderId="1" xfId="0" applyNumberFormat="1" applyFont="1" applyBorder="1" applyAlignment="1">
      <alignment horizontal="left"/>
    </xf>
    <xf numFmtId="4" fontId="4" fillId="0" borderId="1" xfId="0" applyNumberFormat="1" applyFont="1" applyBorder="1" applyAlignment="1">
      <alignment horizontal="left"/>
    </xf>
    <xf numFmtId="166" fontId="4" fillId="3" borderId="1" xfId="0" applyNumberFormat="1" applyFont="1" applyFill="1" applyBorder="1" applyAlignment="1">
      <alignment horizontal="left"/>
    </xf>
    <xf numFmtId="167" fontId="4" fillId="0" borderId="1" xfId="0" applyNumberFormat="1" applyFont="1" applyBorder="1" applyAlignment="1">
      <alignment horizontal="left"/>
    </xf>
    <xf numFmtId="166" fontId="4" fillId="3" borderId="4" xfId="0" applyNumberFormat="1" applyFont="1" applyFill="1" applyBorder="1" applyAlignment="1">
      <alignment horizontal="left"/>
    </xf>
    <xf numFmtId="0" fontId="13" fillId="5" borderId="1" xfId="0" applyFont="1" applyFill="1" applyBorder="1" applyAlignment="1">
      <alignment horizontal="left"/>
    </xf>
    <xf numFmtId="15" fontId="4" fillId="3" borderId="1" xfId="0" quotePrefix="1" applyNumberFormat="1" applyFont="1" applyFill="1" applyBorder="1" applyAlignment="1">
      <alignment horizontal="left"/>
    </xf>
    <xf numFmtId="0" fontId="13" fillId="3" borderId="1" xfId="0" applyFont="1" applyFill="1" applyBorder="1" applyAlignment="1">
      <alignment horizontal="left"/>
    </xf>
    <xf numFmtId="15" fontId="4" fillId="3" borderId="1" xfId="0" applyNumberFormat="1" applyFont="1" applyFill="1" applyBorder="1" applyAlignment="1">
      <alignment horizontal="left"/>
    </xf>
    <xf numFmtId="0" fontId="3" fillId="0" borderId="0" xfId="0" applyFont="1" applyAlignment="1">
      <alignment horizontal="left"/>
    </xf>
    <xf numFmtId="0" fontId="4" fillId="5" borderId="1" xfId="0" applyFont="1" applyFill="1" applyBorder="1" applyAlignment="1">
      <alignment horizontal="left"/>
    </xf>
    <xf numFmtId="14" fontId="4" fillId="0" borderId="1" xfId="0" quotePrefix="1" applyNumberFormat="1" applyFont="1" applyBorder="1" applyAlignment="1">
      <alignment horizontal="left"/>
    </xf>
    <xf numFmtId="173" fontId="13" fillId="0" borderId="1" xfId="0" applyNumberFormat="1" applyFont="1" applyBorder="1" applyAlignment="1">
      <alignment horizontal="left"/>
    </xf>
    <xf numFmtId="168" fontId="13" fillId="3" borderId="1" xfId="0" applyNumberFormat="1" applyFont="1" applyFill="1" applyBorder="1" applyAlignment="1">
      <alignment horizontal="center"/>
    </xf>
    <xf numFmtId="0" fontId="4" fillId="0" borderId="4" xfId="0" applyFont="1" applyBorder="1" applyAlignment="1">
      <alignment horizontal="left"/>
    </xf>
    <xf numFmtId="0" fontId="4" fillId="0" borderId="5" xfId="0" applyFont="1" applyBorder="1" applyAlignment="1">
      <alignment horizontal="left"/>
    </xf>
    <xf numFmtId="0" fontId="4" fillId="0" borderId="1" xfId="0" applyFont="1" applyBorder="1" applyAlignment="1">
      <alignment horizontal="left"/>
    </xf>
    <xf numFmtId="0" fontId="4" fillId="0" borderId="0" xfId="0" applyFont="1" applyBorder="1" applyAlignment="1">
      <alignment horizontal="left"/>
    </xf>
    <xf numFmtId="0" fontId="9" fillId="3" borderId="0" xfId="0" applyFont="1" applyFill="1" applyBorder="1" applyAlignment="1">
      <alignment horizontal="left"/>
    </xf>
    <xf numFmtId="0" fontId="4" fillId="3" borderId="1" xfId="0" applyFont="1" applyFill="1" applyBorder="1" applyAlignment="1">
      <alignment horizontal="left"/>
    </xf>
    <xf numFmtId="4" fontId="4" fillId="0" borderId="1" xfId="0" applyNumberFormat="1" applyFont="1" applyBorder="1" applyAlignment="1">
      <alignment horizontal="left"/>
    </xf>
    <xf numFmtId="0" fontId="3" fillId="0" borderId="0" xfId="0" applyFont="1" applyAlignment="1">
      <alignment horizontal="left"/>
    </xf>
    <xf numFmtId="4" fontId="3" fillId="0" borderId="1" xfId="0" applyNumberFormat="1" applyFont="1" applyBorder="1" applyAlignment="1"/>
    <xf numFmtId="0" fontId="3" fillId="0" borderId="1" xfId="0" applyFont="1" applyBorder="1" applyAlignment="1"/>
    <xf numFmtId="0" fontId="4" fillId="0" borderId="6" xfId="0" applyFont="1" applyBorder="1" applyAlignment="1">
      <alignment horizontal="left"/>
    </xf>
    <xf numFmtId="0" fontId="4" fillId="3" borderId="0" xfId="0" applyFont="1" applyFill="1" applyBorder="1" applyAlignment="1">
      <alignment horizontal="left"/>
    </xf>
    <xf numFmtId="0" fontId="4" fillId="0" borderId="1" xfId="0" applyFont="1" applyBorder="1" applyAlignment="1">
      <alignment horizontal="center"/>
    </xf>
    <xf numFmtId="0" fontId="9" fillId="3" borderId="0" xfId="0" applyFont="1" applyFill="1" applyBorder="1" applyAlignment="1">
      <alignment wrapText="1"/>
    </xf>
    <xf numFmtId="166" fontId="16" fillId="3" borderId="0" xfId="0" applyNumberFormat="1" applyFont="1" applyFill="1" applyBorder="1" applyAlignment="1"/>
    <xf numFmtId="4" fontId="4" fillId="0" borderId="0" xfId="0" applyNumberFormat="1" applyFont="1" applyFill="1" applyBorder="1" applyAlignment="1">
      <alignment horizontal="left"/>
    </xf>
    <xf numFmtId="169" fontId="4" fillId="0" borderId="0" xfId="0" applyNumberFormat="1" applyFont="1" applyFill="1" applyBorder="1" applyAlignment="1">
      <alignment horizontal="left"/>
    </xf>
    <xf numFmtId="14" fontId="4" fillId="0" borderId="0" xfId="0" quotePrefix="1" applyNumberFormat="1" applyFont="1" applyFill="1" applyBorder="1" applyAlignment="1">
      <alignment horizontal="left"/>
    </xf>
    <xf numFmtId="167" fontId="4" fillId="0" borderId="0" xfId="0" applyNumberFormat="1" applyFont="1" applyBorder="1"/>
    <xf numFmtId="15" fontId="4" fillId="0" borderId="0" xfId="0" applyNumberFormat="1" applyFont="1" applyBorder="1" applyAlignment="1">
      <alignment horizontal="left"/>
    </xf>
    <xf numFmtId="21" fontId="4" fillId="0" borderId="0" xfId="0" applyNumberFormat="1" applyFont="1" applyBorder="1" applyAlignment="1">
      <alignment horizontal="left"/>
    </xf>
    <xf numFmtId="165" fontId="4" fillId="0" borderId="0" xfId="0" applyNumberFormat="1" applyFont="1" applyBorder="1" applyAlignment="1">
      <alignment horizontal="left"/>
    </xf>
    <xf numFmtId="1" fontId="9" fillId="3" borderId="0" xfId="0" applyNumberFormat="1" applyFont="1" applyFill="1" applyBorder="1" applyAlignment="1">
      <alignment vertical="center"/>
    </xf>
    <xf numFmtId="0" fontId="4" fillId="0" borderId="1" xfId="0" applyFont="1" applyBorder="1" applyAlignment="1">
      <alignment horizontal="left"/>
    </xf>
    <xf numFmtId="0" fontId="13" fillId="0" borderId="1" xfId="0" applyFont="1" applyBorder="1" applyAlignment="1">
      <alignment horizontal="left"/>
    </xf>
    <xf numFmtId="0" fontId="4" fillId="0" borderId="0" xfId="0" applyFont="1" applyBorder="1" applyAlignment="1">
      <alignment horizontal="left"/>
    </xf>
    <xf numFmtId="0" fontId="4" fillId="3" borderId="1" xfId="0" applyFont="1" applyFill="1" applyBorder="1" applyAlignment="1">
      <alignment horizontal="left"/>
    </xf>
    <xf numFmtId="166" fontId="4" fillId="0" borderId="1" xfId="0" applyNumberFormat="1" applyFont="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0" fontId="4" fillId="5" borderId="1" xfId="0" applyFont="1" applyFill="1" applyBorder="1" applyAlignment="1">
      <alignment horizontal="left"/>
    </xf>
    <xf numFmtId="1" fontId="4" fillId="3" borderId="1" xfId="0" applyNumberFormat="1" applyFont="1" applyFill="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left"/>
    </xf>
    <xf numFmtId="0" fontId="10" fillId="0" borderId="1" xfId="0" applyFont="1" applyBorder="1" applyAlignment="1">
      <alignment horizontal="left"/>
    </xf>
    <xf numFmtId="1" fontId="13" fillId="0" borderId="1" xfId="0" applyNumberFormat="1" applyFont="1" applyBorder="1" applyAlignment="1">
      <alignment horizontal="center"/>
    </xf>
    <xf numFmtId="1" fontId="13" fillId="3" borderId="1" xfId="0" applyNumberFormat="1" applyFont="1" applyFill="1" applyBorder="1" applyAlignment="1">
      <alignment horizontal="center"/>
    </xf>
    <xf numFmtId="173" fontId="4" fillId="0" borderId="4" xfId="0" applyNumberFormat="1" applyFont="1" applyBorder="1" applyAlignment="1">
      <alignment horizontal="left"/>
    </xf>
    <xf numFmtId="0" fontId="4" fillId="3" borderId="1" xfId="0" quotePrefix="1" applyFont="1" applyFill="1" applyBorder="1" applyAlignment="1">
      <alignment horizontal="left"/>
    </xf>
    <xf numFmtId="0" fontId="4" fillId="0" borderId="6" xfId="0" applyFont="1" applyBorder="1" applyAlignment="1">
      <alignment horizontal="left"/>
    </xf>
    <xf numFmtId="1" fontId="4" fillId="3" borderId="1" xfId="0" applyNumberFormat="1" applyFont="1" applyFill="1" applyBorder="1" applyAlignment="1">
      <alignment horizontal="center"/>
    </xf>
    <xf numFmtId="0" fontId="4" fillId="3" borderId="1" xfId="0" applyFont="1" applyFill="1" applyBorder="1" applyAlignment="1">
      <alignment horizontal="center"/>
    </xf>
    <xf numFmtId="4" fontId="0" fillId="0" borderId="0" xfId="0" applyNumberFormat="1" applyBorder="1"/>
    <xf numFmtId="0" fontId="4" fillId="0" borderId="19" xfId="0" applyFont="1" applyBorder="1" applyAlignment="1">
      <alignment horizontal="center"/>
    </xf>
    <xf numFmtId="166" fontId="4" fillId="0" borderId="19" xfId="0" applyNumberFormat="1" applyFont="1" applyBorder="1" applyAlignment="1">
      <alignment horizontal="left"/>
    </xf>
    <xf numFmtId="0" fontId="3" fillId="0" borderId="49" xfId="0" applyFont="1" applyBorder="1" applyAlignment="1">
      <alignment horizontal="left" vertical="center"/>
    </xf>
    <xf numFmtId="0" fontId="3" fillId="0" borderId="0" xfId="0" applyFont="1" applyAlignment="1">
      <alignment vertical="center"/>
    </xf>
    <xf numFmtId="0" fontId="13" fillId="3" borderId="1" xfId="0" applyFont="1" applyFill="1" applyBorder="1" applyAlignment="1">
      <alignment horizontal="left"/>
    </xf>
    <xf numFmtId="0" fontId="13" fillId="3" borderId="1" xfId="0" applyFont="1" applyFill="1" applyBorder="1" applyAlignment="1">
      <alignment horizontal="center"/>
    </xf>
    <xf numFmtId="0" fontId="4" fillId="0" borderId="4" xfId="0" applyFont="1" applyBorder="1" applyAlignment="1"/>
    <xf numFmtId="0" fontId="13" fillId="0" borderId="1" xfId="0" applyFont="1" applyBorder="1" applyAlignment="1">
      <alignment horizontal="left"/>
    </xf>
    <xf numFmtId="0" fontId="9" fillId="3" borderId="0" xfId="0" applyFont="1" applyFill="1" applyBorder="1" applyAlignment="1">
      <alignment horizontal="left"/>
    </xf>
    <xf numFmtId="4" fontId="0" fillId="0" borderId="0" xfId="0" applyNumberFormat="1" applyBorder="1" applyAlignment="1">
      <alignment horizontal="left"/>
    </xf>
    <xf numFmtId="166" fontId="4" fillId="3" borderId="1" xfId="0" applyNumberFormat="1" applyFont="1" applyFill="1" applyBorder="1" applyAlignment="1">
      <alignment horizontal="left"/>
    </xf>
    <xf numFmtId="0" fontId="4" fillId="3" borderId="0" xfId="0" applyFont="1" applyFill="1" applyBorder="1" applyAlignment="1">
      <alignment horizontal="left"/>
    </xf>
    <xf numFmtId="1" fontId="4" fillId="3" borderId="1" xfId="0" applyNumberFormat="1" applyFont="1" applyFill="1" applyBorder="1" applyAlignment="1">
      <alignment horizontal="center"/>
    </xf>
    <xf numFmtId="15" fontId="4" fillId="3" borderId="1" xfId="0" applyNumberFormat="1" applyFont="1" applyFill="1" applyBorder="1" applyAlignment="1">
      <alignment horizontal="center"/>
    </xf>
    <xf numFmtId="0" fontId="4" fillId="3" borderId="1" xfId="0" applyFont="1" applyFill="1" applyBorder="1" applyAlignment="1">
      <alignment horizontal="center"/>
    </xf>
    <xf numFmtId="4" fontId="4" fillId="3" borderId="1" xfId="0" applyNumberFormat="1" applyFont="1" applyFill="1" applyBorder="1" applyAlignment="1">
      <alignment horizontal="center"/>
    </xf>
    <xf numFmtId="3" fontId="4" fillId="3" borderId="1" xfId="0" applyNumberFormat="1" applyFont="1" applyFill="1" applyBorder="1" applyAlignment="1">
      <alignment horizontal="center"/>
    </xf>
    <xf numFmtId="165" fontId="4" fillId="3" borderId="1" xfId="0" applyNumberFormat="1" applyFont="1" applyFill="1" applyBorder="1" applyAlignment="1">
      <alignment horizontal="center"/>
    </xf>
    <xf numFmtId="21" fontId="4" fillId="3" borderId="1" xfId="0" applyNumberFormat="1" applyFont="1" applyFill="1" applyBorder="1" applyAlignment="1">
      <alignment horizontal="center"/>
    </xf>
    <xf numFmtId="0" fontId="4" fillId="0" borderId="1" xfId="0" applyFont="1" applyBorder="1" applyAlignment="1">
      <alignment horizontal="center"/>
    </xf>
    <xf numFmtId="0" fontId="13" fillId="3" borderId="1" xfId="0" applyFont="1" applyFill="1" applyBorder="1" applyAlignment="1">
      <alignment horizontal="center"/>
    </xf>
    <xf numFmtId="0" fontId="4" fillId="3" borderId="1" xfId="0" quotePrefix="1" applyFont="1" applyFill="1" applyBorder="1" applyAlignment="1">
      <alignment horizontal="center"/>
    </xf>
    <xf numFmtId="15" fontId="4" fillId="3" borderId="1" xfId="0" quotePrefix="1" applyNumberFormat="1" applyFont="1" applyFill="1" applyBorder="1" applyAlignment="1">
      <alignment horizontal="center"/>
    </xf>
    <xf numFmtId="14" fontId="4" fillId="3" borderId="1" xfId="0" quotePrefix="1" applyNumberFormat="1" applyFont="1" applyFill="1" applyBorder="1" applyAlignment="1">
      <alignment horizontal="center"/>
    </xf>
    <xf numFmtId="175" fontId="4" fillId="3" borderId="1" xfId="0" applyNumberFormat="1" applyFont="1" applyFill="1" applyBorder="1" applyAlignment="1">
      <alignment horizontal="center"/>
    </xf>
    <xf numFmtId="176" fontId="4" fillId="3" borderId="1" xfId="0" applyNumberFormat="1" applyFont="1" applyFill="1" applyBorder="1" applyAlignment="1">
      <alignment horizontal="center"/>
    </xf>
    <xf numFmtId="175" fontId="13" fillId="3" borderId="1" xfId="0" applyNumberFormat="1" applyFont="1" applyFill="1" applyBorder="1" applyAlignment="1">
      <alignment horizontal="center"/>
    </xf>
    <xf numFmtId="176" fontId="13" fillId="3" borderId="1" xfId="0" quotePrefix="1" applyNumberFormat="1" applyFont="1" applyFill="1" applyBorder="1" applyAlignment="1">
      <alignment horizontal="center"/>
    </xf>
    <xf numFmtId="166" fontId="13" fillId="3" borderId="0" xfId="0" applyNumberFormat="1" applyFont="1" applyFill="1" applyBorder="1" applyAlignment="1">
      <alignment horizontal="left"/>
    </xf>
    <xf numFmtId="173" fontId="4" fillId="3" borderId="0" xfId="0" applyNumberFormat="1" applyFont="1" applyFill="1" applyBorder="1" applyAlignment="1">
      <alignment horizontal="left"/>
    </xf>
    <xf numFmtId="0" fontId="4" fillId="3" borderId="4" xfId="0" applyFont="1" applyFill="1" applyBorder="1" applyAlignment="1"/>
    <xf numFmtId="0" fontId="4" fillId="0" borderId="1" xfId="0" applyFont="1" applyBorder="1" applyAlignment="1">
      <alignment horizontal="left"/>
    </xf>
    <xf numFmtId="166" fontId="4" fillId="3" borderId="4" xfId="0" applyNumberFormat="1" applyFont="1" applyFill="1" applyBorder="1" applyAlignment="1">
      <alignment horizontal="left"/>
    </xf>
    <xf numFmtId="0" fontId="3" fillId="0" borderId="5" xfId="0" applyFont="1" applyBorder="1" applyAlignment="1">
      <alignment horizontal="left" vertical="center"/>
    </xf>
    <xf numFmtId="0" fontId="4" fillId="5" borderId="1" xfId="0" applyFont="1" applyFill="1" applyBorder="1" applyAlignment="1">
      <alignment horizontal="left"/>
    </xf>
    <xf numFmtId="0" fontId="4" fillId="3" borderId="4" xfId="0" applyFont="1" applyFill="1" applyBorder="1" applyAlignment="1">
      <alignment horizontal="left"/>
    </xf>
    <xf numFmtId="0" fontId="4" fillId="0" borderId="4" xfId="0" applyFont="1" applyBorder="1" applyAlignment="1">
      <alignment horizontal="left"/>
    </xf>
    <xf numFmtId="0" fontId="13" fillId="0" borderId="4" xfId="0" applyFont="1" applyBorder="1" applyAlignment="1">
      <alignment horizontal="left"/>
    </xf>
    <xf numFmtId="166" fontId="13" fillId="3" borderId="4" xfId="0" applyNumberFormat="1" applyFont="1" applyFill="1" applyBorder="1" applyAlignment="1">
      <alignment horizontal="left"/>
    </xf>
    <xf numFmtId="0" fontId="4" fillId="5" borderId="4" xfId="0" applyFont="1" applyFill="1" applyBorder="1" applyAlignment="1">
      <alignment vertical="center"/>
    </xf>
    <xf numFmtId="0" fontId="13" fillId="3" borderId="1" xfId="0" applyFont="1" applyFill="1" applyBorder="1" applyAlignment="1">
      <alignment horizontal="center" vertical="center" wrapText="1"/>
    </xf>
    <xf numFmtId="0" fontId="26" fillId="3" borderId="1" xfId="0" quotePrefix="1" applyFont="1" applyFill="1" applyBorder="1" applyAlignment="1">
      <alignment horizontal="center" vertical="center" wrapText="1"/>
    </xf>
    <xf numFmtId="0" fontId="13" fillId="3" borderId="2" xfId="0" applyFont="1" applyFill="1" applyBorder="1" applyAlignment="1">
      <alignment horizontal="center" vertical="center"/>
    </xf>
    <xf numFmtId="0" fontId="13" fillId="3" borderId="16" xfId="0" applyFont="1" applyFill="1" applyBorder="1" applyAlignment="1">
      <alignment horizontal="center" vertical="center" wrapText="1"/>
    </xf>
    <xf numFmtId="0" fontId="13" fillId="3" borderId="19" xfId="0" applyFont="1" applyFill="1" applyBorder="1" applyAlignment="1">
      <alignment horizontal="center" vertical="center"/>
    </xf>
    <xf numFmtId="0" fontId="4" fillId="3" borderId="1" xfId="0" quotePrefix="1" applyFont="1" applyFill="1" applyBorder="1" applyAlignment="1">
      <alignment horizontal="center" vertical="center"/>
    </xf>
    <xf numFmtId="0" fontId="4" fillId="3" borderId="2" xfId="0" applyFont="1" applyFill="1" applyBorder="1" applyAlignment="1">
      <alignment horizontal="center" vertical="center" wrapText="1"/>
    </xf>
    <xf numFmtId="0" fontId="3" fillId="0" borderId="5" xfId="0" applyFont="1" applyBorder="1" applyAlignment="1">
      <alignment vertical="center"/>
    </xf>
    <xf numFmtId="0" fontId="4" fillId="3" borderId="19" xfId="0" applyFont="1" applyFill="1" applyBorder="1" applyAlignment="1">
      <alignment horizontal="center" vertical="center" wrapText="1"/>
    </xf>
    <xf numFmtId="166" fontId="16" fillId="3" borderId="40" xfId="0" applyNumberFormat="1" applyFont="1" applyFill="1" applyBorder="1" applyAlignment="1">
      <alignment horizontal="left"/>
    </xf>
    <xf numFmtId="0" fontId="16" fillId="3" borderId="40" xfId="0" applyFont="1" applyFill="1" applyBorder="1" applyAlignment="1">
      <alignment horizontal="left"/>
    </xf>
    <xf numFmtId="0" fontId="14" fillId="3" borderId="0" xfId="0" applyFont="1" applyFill="1" applyBorder="1" applyAlignment="1">
      <alignment horizontal="center"/>
    </xf>
    <xf numFmtId="0" fontId="14" fillId="3" borderId="0" xfId="0" applyFont="1" applyFill="1" applyBorder="1" applyAlignment="1">
      <alignment horizontal="left"/>
    </xf>
    <xf numFmtId="4" fontId="3" fillId="3" borderId="3" xfId="0" applyNumberFormat="1" applyFont="1" applyFill="1" applyBorder="1" applyAlignment="1">
      <alignment horizontal="left"/>
    </xf>
    <xf numFmtId="0" fontId="9" fillId="3" borderId="3" xfId="0" applyFont="1" applyFill="1" applyBorder="1" applyAlignment="1">
      <alignment horizontal="left" vertical="center" wrapText="1"/>
    </xf>
    <xf numFmtId="166" fontId="8" fillId="3" borderId="3" xfId="0" applyNumberFormat="1" applyFont="1" applyFill="1" applyBorder="1" applyAlignment="1">
      <alignment horizontal="left"/>
    </xf>
    <xf numFmtId="0" fontId="4" fillId="3" borderId="2" xfId="0" applyFont="1" applyFill="1" applyBorder="1" applyAlignment="1">
      <alignment horizontal="center" vertical="center"/>
    </xf>
    <xf numFmtId="0" fontId="3" fillId="3" borderId="2" xfId="0" applyFont="1" applyFill="1" applyBorder="1" applyAlignment="1">
      <alignment horizontal="left" vertical="center"/>
    </xf>
    <xf numFmtId="0" fontId="9" fillId="3" borderId="0" xfId="0" applyFont="1" applyFill="1" applyBorder="1" applyAlignment="1">
      <alignment horizontal="left"/>
    </xf>
    <xf numFmtId="0" fontId="9" fillId="3" borderId="0" xfId="0" applyFont="1" applyFill="1" applyBorder="1" applyAlignment="1">
      <alignment horizontal="left" wrapText="1"/>
    </xf>
    <xf numFmtId="0" fontId="16" fillId="3" borderId="0" xfId="0" applyFont="1" applyFill="1" applyAlignment="1">
      <alignment horizontal="left"/>
    </xf>
    <xf numFmtId="0" fontId="16" fillId="3" borderId="0" xfId="0" applyFont="1" applyFill="1" applyAlignment="1">
      <alignment horizontal="left" wrapText="1"/>
    </xf>
    <xf numFmtId="0" fontId="8" fillId="3" borderId="0" xfId="0" applyFont="1" applyFill="1" applyAlignment="1">
      <alignment horizontal="left"/>
    </xf>
    <xf numFmtId="0" fontId="9" fillId="3" borderId="0" xfId="0" applyFont="1" applyFill="1" applyAlignment="1">
      <alignment horizontal="left"/>
    </xf>
    <xf numFmtId="0" fontId="16" fillId="3" borderId="2" xfId="0" applyFont="1" applyFill="1" applyBorder="1" applyAlignment="1">
      <alignment horizontal="right" vertical="center"/>
    </xf>
    <xf numFmtId="0" fontId="3" fillId="3" borderId="0" xfId="0" applyFont="1" applyFill="1" applyBorder="1" applyAlignment="1">
      <alignment horizontal="center"/>
    </xf>
    <xf numFmtId="0" fontId="16" fillId="3" borderId="0" xfId="0" applyFont="1" applyFill="1" applyBorder="1" applyAlignment="1">
      <alignment horizontal="left"/>
    </xf>
    <xf numFmtId="0" fontId="16" fillId="3" borderId="0" xfId="0" applyFont="1" applyFill="1" applyBorder="1" applyAlignment="1">
      <alignment horizontal="left" wrapText="1"/>
    </xf>
    <xf numFmtId="166" fontId="16" fillId="3" borderId="0" xfId="0" applyNumberFormat="1" applyFont="1" applyFill="1" applyBorder="1" applyAlignment="1">
      <alignment horizontal="left"/>
    </xf>
    <xf numFmtId="0" fontId="8" fillId="3" borderId="0" xfId="0" applyFont="1" applyFill="1" applyBorder="1" applyAlignment="1">
      <alignment horizontal="left"/>
    </xf>
    <xf numFmtId="0" fontId="8" fillId="3" borderId="0" xfId="0" applyFont="1" applyFill="1" applyBorder="1" applyAlignment="1">
      <alignment horizontal="left" wrapText="1"/>
    </xf>
    <xf numFmtId="0" fontId="8" fillId="3" borderId="1" xfId="0" applyFont="1" applyFill="1" applyBorder="1" applyAlignment="1">
      <alignment horizontal="right" vertical="center"/>
    </xf>
    <xf numFmtId="0" fontId="4" fillId="3" borderId="1" xfId="0" applyFont="1" applyFill="1" applyBorder="1" applyAlignment="1">
      <alignment horizontal="left"/>
    </xf>
    <xf numFmtId="0" fontId="16" fillId="3" borderId="0" xfId="0" applyFont="1" applyFill="1" applyBorder="1" applyAlignment="1">
      <alignment vertical="center"/>
    </xf>
    <xf numFmtId="166" fontId="4" fillId="3" borderId="1" xfId="0" applyNumberFormat="1" applyFont="1" applyFill="1" applyBorder="1" applyAlignment="1">
      <alignment horizontal="left"/>
    </xf>
    <xf numFmtId="166" fontId="4" fillId="3" borderId="4" xfId="0" applyNumberFormat="1" applyFont="1" applyFill="1" applyBorder="1" applyAlignment="1">
      <alignment horizontal="left"/>
    </xf>
    <xf numFmtId="0" fontId="12" fillId="3" borderId="1" xfId="0" applyFont="1" applyFill="1" applyBorder="1" applyAlignment="1">
      <alignment horizontal="left"/>
    </xf>
    <xf numFmtId="15" fontId="4" fillId="3" borderId="1" xfId="0" quotePrefix="1" applyNumberFormat="1" applyFont="1" applyFill="1" applyBorder="1" applyAlignment="1">
      <alignment horizontal="left"/>
    </xf>
    <xf numFmtId="15" fontId="4" fillId="3" borderId="1" xfId="0" applyNumberFormat="1" applyFont="1" applyFill="1" applyBorder="1" applyAlignment="1">
      <alignment horizontal="left"/>
    </xf>
    <xf numFmtId="0" fontId="13" fillId="3" borderId="1" xfId="0" applyFont="1" applyFill="1" applyBorder="1" applyAlignment="1">
      <alignment horizontal="left"/>
    </xf>
    <xf numFmtId="0" fontId="3" fillId="3" borderId="0" xfId="0" applyFont="1" applyFill="1" applyBorder="1" applyAlignment="1">
      <alignment horizontal="center" vertical="center"/>
    </xf>
    <xf numFmtId="0" fontId="9" fillId="3" borderId="0" xfId="0" applyFont="1" applyFill="1" applyBorder="1" applyAlignment="1">
      <alignment horizontal="right" vertical="center" wrapText="1"/>
    </xf>
    <xf numFmtId="0" fontId="16" fillId="3" borderId="1" xfId="0" applyFont="1" applyFill="1" applyBorder="1" applyAlignment="1">
      <alignment horizontal="right" vertical="center" wrapText="1"/>
    </xf>
    <xf numFmtId="0" fontId="12" fillId="3" borderId="0" xfId="0" applyFont="1" applyFill="1" applyBorder="1" applyAlignment="1">
      <alignment horizontal="center"/>
    </xf>
    <xf numFmtId="0" fontId="4" fillId="3" borderId="6" xfId="0" applyFont="1" applyFill="1" applyBorder="1" applyAlignment="1">
      <alignment horizontal="left"/>
    </xf>
    <xf numFmtId="0" fontId="4" fillId="3" borderId="0" xfId="0" applyFont="1" applyFill="1" applyBorder="1" applyAlignment="1">
      <alignment horizontal="left"/>
    </xf>
    <xf numFmtId="0" fontId="12" fillId="3" borderId="0" xfId="0" applyFont="1" applyFill="1" applyAlignment="1">
      <alignment horizontal="center"/>
    </xf>
    <xf numFmtId="0" fontId="12" fillId="3" borderId="0" xfId="0" applyFont="1" applyFill="1" applyBorder="1" applyAlignment="1">
      <alignment horizontal="left"/>
    </xf>
    <xf numFmtId="0" fontId="4" fillId="3" borderId="1" xfId="0" applyFont="1" applyFill="1" applyBorder="1" applyAlignment="1">
      <alignment horizontal="left" vertical="center"/>
    </xf>
    <xf numFmtId="15" fontId="3" fillId="3" borderId="1" xfId="0" applyNumberFormat="1" applyFont="1" applyFill="1" applyBorder="1" applyAlignment="1">
      <alignment horizontal="left"/>
    </xf>
    <xf numFmtId="0" fontId="3" fillId="3" borderId="1" xfId="0" applyFont="1" applyFill="1" applyBorder="1" applyAlignment="1">
      <alignment horizontal="left"/>
    </xf>
    <xf numFmtId="4" fontId="3" fillId="3" borderId="0" xfId="0" applyNumberFormat="1" applyFont="1" applyFill="1" applyBorder="1" applyAlignment="1">
      <alignment horizontal="left"/>
    </xf>
    <xf numFmtId="164" fontId="4" fillId="3" borderId="1" xfId="0" applyNumberFormat="1" applyFont="1" applyFill="1" applyBorder="1" applyAlignment="1">
      <alignment horizontal="left"/>
    </xf>
    <xf numFmtId="4" fontId="3" fillId="3" borderId="1" xfId="0" applyNumberFormat="1" applyFont="1" applyFill="1" applyBorder="1" applyAlignment="1">
      <alignment horizontal="left"/>
    </xf>
    <xf numFmtId="4" fontId="13" fillId="3" borderId="1" xfId="0" applyNumberFormat="1" applyFont="1" applyFill="1" applyBorder="1" applyAlignment="1">
      <alignment horizontal="left"/>
    </xf>
    <xf numFmtId="0" fontId="3" fillId="3" borderId="0" xfId="0" applyFont="1" applyFill="1" applyBorder="1" applyAlignment="1">
      <alignment horizontal="left"/>
    </xf>
    <xf numFmtId="0" fontId="3" fillId="3" borderId="5" xfId="0" applyFont="1" applyFill="1" applyBorder="1" applyAlignment="1">
      <alignment horizontal="left"/>
    </xf>
    <xf numFmtId="0" fontId="4" fillId="3" borderId="4" xfId="0" applyFont="1" applyFill="1" applyBorder="1" applyAlignment="1">
      <alignment horizontal="left"/>
    </xf>
    <xf numFmtId="0" fontId="3" fillId="3" borderId="0" xfId="0" applyFont="1" applyFill="1" applyBorder="1" applyAlignment="1">
      <alignment horizontal="left" vertical="center"/>
    </xf>
    <xf numFmtId="0" fontId="13" fillId="3" borderId="0" xfId="0" applyFont="1" applyFill="1" applyBorder="1" applyAlignment="1">
      <alignment horizontal="left"/>
    </xf>
    <xf numFmtId="4" fontId="13" fillId="3" borderId="0" xfId="0" applyNumberFormat="1" applyFont="1" applyFill="1" applyBorder="1" applyAlignment="1">
      <alignment horizontal="left"/>
    </xf>
    <xf numFmtId="173" fontId="13" fillId="3" borderId="0" xfId="0" applyNumberFormat="1" applyFont="1" applyFill="1" applyBorder="1" applyAlignment="1">
      <alignment horizontal="left"/>
    </xf>
    <xf numFmtId="4" fontId="4" fillId="3" borderId="4" xfId="0" applyNumberFormat="1" applyFont="1" applyFill="1" applyBorder="1" applyAlignment="1">
      <alignment horizontal="left"/>
    </xf>
    <xf numFmtId="0" fontId="17" fillId="3" borderId="0" xfId="0" applyFont="1" applyFill="1" applyBorder="1" applyAlignment="1">
      <alignment horizontal="center"/>
    </xf>
    <xf numFmtId="0" fontId="9" fillId="3" borderId="0" xfId="0" applyFont="1" applyFill="1" applyAlignment="1">
      <alignment horizontal="left" wrapText="1"/>
    </xf>
    <xf numFmtId="0" fontId="46" fillId="3" borderId="0" xfId="0" applyFont="1" applyFill="1" applyAlignment="1">
      <alignment vertical="center"/>
    </xf>
    <xf numFmtId="0" fontId="49" fillId="3" borderId="0" xfId="0" applyFont="1" applyFill="1" applyAlignment="1">
      <alignment vertical="center"/>
    </xf>
    <xf numFmtId="0" fontId="5" fillId="3" borderId="0" xfId="0" applyFont="1" applyFill="1"/>
    <xf numFmtId="0" fontId="3" fillId="3" borderId="0" xfId="0" applyFont="1" applyFill="1"/>
    <xf numFmtId="14" fontId="4" fillId="3" borderId="0" xfId="0" applyNumberFormat="1" applyFont="1" applyFill="1"/>
    <xf numFmtId="166" fontId="23" fillId="3" borderId="0" xfId="0" applyNumberFormat="1" applyFont="1" applyFill="1" applyAlignment="1">
      <alignment horizontal="left"/>
    </xf>
    <xf numFmtId="0" fontId="0" fillId="3" borderId="0" xfId="0" applyFill="1" applyAlignment="1">
      <alignment vertical="top" wrapText="1"/>
    </xf>
    <xf numFmtId="0" fontId="4" fillId="3" borderId="1" xfId="0" applyFont="1" applyFill="1" applyBorder="1" applyAlignment="1">
      <alignment wrapText="1"/>
    </xf>
    <xf numFmtId="173" fontId="13" fillId="3" borderId="4" xfId="0" applyNumberFormat="1" applyFont="1" applyFill="1" applyBorder="1" applyAlignment="1">
      <alignment horizontal="left"/>
    </xf>
    <xf numFmtId="4" fontId="13" fillId="3" borderId="4" xfId="0" applyNumberFormat="1" applyFont="1" applyFill="1" applyBorder="1" applyAlignment="1">
      <alignment horizontal="left"/>
    </xf>
    <xf numFmtId="169" fontId="13" fillId="3" borderId="4" xfId="0" applyNumberFormat="1" applyFont="1" applyFill="1" applyBorder="1" applyAlignment="1">
      <alignment horizontal="left"/>
    </xf>
    <xf numFmtId="14" fontId="4" fillId="3" borderId="4" xfId="0" quotePrefix="1" applyNumberFormat="1" applyFont="1" applyFill="1" applyBorder="1" applyAlignment="1">
      <alignment horizontal="left"/>
    </xf>
    <xf numFmtId="0" fontId="4" fillId="3" borderId="4" xfId="0" applyFont="1" applyFill="1" applyBorder="1"/>
    <xf numFmtId="0" fontId="4" fillId="3" borderId="39" xfId="0" applyFont="1" applyFill="1" applyBorder="1" applyAlignment="1">
      <alignment horizontal="center"/>
    </xf>
    <xf numFmtId="169" fontId="13" fillId="3" borderId="1" xfId="0" applyNumberFormat="1" applyFont="1" applyFill="1" applyBorder="1" applyAlignment="1">
      <alignment horizontal="left"/>
    </xf>
    <xf numFmtId="2" fontId="9" fillId="3" borderId="0" xfId="0" applyNumberFormat="1" applyFont="1" applyFill="1" applyBorder="1"/>
    <xf numFmtId="0" fontId="9" fillId="3" borderId="0" xfId="0" applyFont="1" applyFill="1" applyBorder="1" applyAlignment="1">
      <alignment vertical="center"/>
    </xf>
    <xf numFmtId="0" fontId="0" fillId="3" borderId="0" xfId="0" applyFill="1" applyAlignment="1">
      <alignment horizontal="left"/>
    </xf>
    <xf numFmtId="0" fontId="17" fillId="3" borderId="0" xfId="0" applyFont="1" applyFill="1" applyBorder="1" applyAlignment="1">
      <alignment vertical="center" wrapText="1"/>
    </xf>
    <xf numFmtId="0" fontId="2" fillId="3" borderId="0" xfId="0" applyFont="1" applyFill="1" applyAlignment="1">
      <alignment horizontal="left"/>
    </xf>
    <xf numFmtId="0" fontId="10" fillId="3" borderId="0" xfId="0" applyFont="1" applyFill="1" applyAlignment="1">
      <alignment vertical="top" wrapText="1"/>
    </xf>
    <xf numFmtId="0" fontId="3" fillId="3" borderId="17" xfId="0" applyFont="1" applyFill="1" applyBorder="1" applyAlignment="1"/>
    <xf numFmtId="0" fontId="4" fillId="3" borderId="0" xfId="0" applyFont="1" applyFill="1" applyAlignment="1">
      <alignment wrapText="1"/>
    </xf>
    <xf numFmtId="4" fontId="10" fillId="3" borderId="0" xfId="0" applyNumberFormat="1" applyFont="1" applyFill="1" applyBorder="1" applyAlignment="1">
      <alignment horizontal="left"/>
    </xf>
    <xf numFmtId="0" fontId="10" fillId="3" borderId="0" xfId="0" applyFont="1" applyFill="1" applyBorder="1" applyAlignment="1">
      <alignment vertical="top" wrapText="1"/>
    </xf>
    <xf numFmtId="0" fontId="15" fillId="3" borderId="0" xfId="0" applyFont="1" applyFill="1" applyAlignment="1">
      <alignment horizontal="center"/>
    </xf>
    <xf numFmtId="0" fontId="13" fillId="3" borderId="4" xfId="0" applyFont="1" applyFill="1" applyBorder="1" applyAlignment="1"/>
    <xf numFmtId="0" fontId="13" fillId="3" borderId="17" xfId="0" applyFont="1" applyFill="1" applyBorder="1" applyAlignment="1"/>
    <xf numFmtId="0" fontId="8" fillId="3" borderId="0" xfId="0" applyFont="1" applyFill="1" applyAlignment="1">
      <alignment horizontal="left" vertical="center"/>
    </xf>
    <xf numFmtId="0" fontId="0" fillId="3" borderId="0" xfId="0" applyFill="1" applyAlignment="1"/>
    <xf numFmtId="2" fontId="0" fillId="3" borderId="0" xfId="0" applyNumberFormat="1" applyFill="1"/>
    <xf numFmtId="2" fontId="4" fillId="3" borderId="1" xfId="0" applyNumberFormat="1" applyFont="1" applyFill="1" applyBorder="1" applyAlignment="1">
      <alignment horizontal="left"/>
    </xf>
    <xf numFmtId="169" fontId="4" fillId="3" borderId="4" xfId="0" applyNumberFormat="1" applyFont="1" applyFill="1" applyBorder="1" applyAlignment="1">
      <alignment horizontal="left"/>
    </xf>
    <xf numFmtId="0" fontId="16" fillId="3" borderId="4" xfId="0" applyFont="1" applyFill="1" applyBorder="1"/>
    <xf numFmtId="0" fontId="8" fillId="3" borderId="2" xfId="0" applyFont="1" applyFill="1" applyBorder="1" applyAlignment="1">
      <alignment horizontal="right" vertical="center" wrapText="1"/>
    </xf>
    <xf numFmtId="0" fontId="14" fillId="3" borderId="0" xfId="0" applyFont="1" applyFill="1" applyAlignment="1">
      <alignment horizontal="center"/>
    </xf>
    <xf numFmtId="167" fontId="10" fillId="3" borderId="1" xfId="1" applyNumberFormat="1" applyFont="1" applyFill="1" applyBorder="1" applyAlignment="1">
      <alignment horizontal="left"/>
    </xf>
    <xf numFmtId="167" fontId="10" fillId="3" borderId="0" xfId="1" applyNumberFormat="1" applyFont="1" applyFill="1" applyBorder="1" applyAlignment="1">
      <alignment horizontal="left"/>
    </xf>
    <xf numFmtId="0" fontId="12" fillId="3" borderId="0" xfId="0" applyFont="1" applyFill="1" applyBorder="1"/>
    <xf numFmtId="0" fontId="3" fillId="3" borderId="0" xfId="0" applyFont="1" applyFill="1" applyAlignment="1">
      <alignment horizontal="center"/>
    </xf>
    <xf numFmtId="0" fontId="14" fillId="3" borderId="0" xfId="0" applyFont="1" applyFill="1" applyAlignment="1">
      <alignment vertical="top" wrapText="1"/>
    </xf>
    <xf numFmtId="0" fontId="7" fillId="3" borderId="0" xfId="0" applyFont="1" applyFill="1" applyAlignment="1">
      <alignment horizontal="center"/>
    </xf>
    <xf numFmtId="167" fontId="13" fillId="3" borderId="1" xfId="1" applyNumberFormat="1" applyFont="1" applyFill="1" applyBorder="1" applyAlignment="1">
      <alignment horizontal="left"/>
    </xf>
    <xf numFmtId="167" fontId="4" fillId="3" borderId="0" xfId="1" applyNumberFormat="1" applyFont="1" applyFill="1" applyBorder="1" applyAlignment="1">
      <alignment horizontal="left"/>
    </xf>
    <xf numFmtId="0" fontId="14" fillId="3" borderId="0" xfId="0" applyFont="1" applyFill="1" applyAlignment="1">
      <alignment horizontal="left"/>
    </xf>
    <xf numFmtId="0" fontId="24" fillId="3" borderId="0" xfId="0" applyFont="1" applyFill="1" applyAlignment="1">
      <alignment horizontal="left"/>
    </xf>
    <xf numFmtId="0" fontId="22" fillId="3" borderId="0" xfId="0" applyFont="1" applyFill="1" applyBorder="1" applyAlignment="1">
      <alignment vertical="top" wrapText="1"/>
    </xf>
    <xf numFmtId="0" fontId="22" fillId="3" borderId="0" xfId="0" applyFont="1" applyFill="1" applyBorder="1" applyAlignment="1">
      <alignment horizontal="center" vertical="top" wrapText="1"/>
    </xf>
    <xf numFmtId="0" fontId="4" fillId="3" borderId="4" xfId="0" applyFont="1" applyFill="1" applyBorder="1" applyAlignment="1">
      <alignment wrapText="1"/>
    </xf>
    <xf numFmtId="0" fontId="22" fillId="3" borderId="0" xfId="0" applyFont="1" applyFill="1" applyBorder="1" applyAlignment="1">
      <alignment horizontal="left" vertical="top" wrapText="1"/>
    </xf>
    <xf numFmtId="0" fontId="28" fillId="3" borderId="0" xfId="0" applyFont="1" applyFill="1" applyAlignment="1">
      <alignment horizontal="center"/>
    </xf>
    <xf numFmtId="0" fontId="34" fillId="3" borderId="0" xfId="0" applyFont="1" applyFill="1" applyBorder="1" applyAlignment="1">
      <alignment vertical="top" wrapText="1"/>
    </xf>
    <xf numFmtId="0" fontId="26" fillId="3" borderId="1" xfId="0" applyFont="1" applyFill="1" applyBorder="1"/>
    <xf numFmtId="0" fontId="26" fillId="3" borderId="0" xfId="0" applyFont="1" applyFill="1" applyBorder="1"/>
    <xf numFmtId="0" fontId="26" fillId="3" borderId="0" xfId="0" applyFont="1" applyFill="1" applyBorder="1" applyAlignment="1">
      <alignment horizontal="left"/>
    </xf>
    <xf numFmtId="0" fontId="3" fillId="3" borderId="5" xfId="0" applyFont="1" applyFill="1" applyBorder="1" applyAlignment="1">
      <alignment vertical="center"/>
    </xf>
    <xf numFmtId="0" fontId="3" fillId="3" borderId="5" xfId="0" applyFont="1" applyFill="1" applyBorder="1" applyAlignment="1">
      <alignment horizontal="left" vertical="center"/>
    </xf>
    <xf numFmtId="15" fontId="3" fillId="3" borderId="0" xfId="0" applyNumberFormat="1" applyFont="1" applyFill="1" applyAlignment="1"/>
    <xf numFmtId="4" fontId="3" fillId="3" borderId="0" xfId="0" applyNumberFormat="1" applyFont="1" applyFill="1" applyAlignment="1"/>
    <xf numFmtId="4" fontId="3" fillId="3" borderId="0" xfId="0" applyNumberFormat="1" applyFont="1" applyFill="1" applyBorder="1" applyAlignment="1"/>
    <xf numFmtId="0" fontId="3" fillId="3" borderId="0" xfId="0" applyFont="1" applyFill="1" applyAlignment="1"/>
    <xf numFmtId="165" fontId="3" fillId="3" borderId="0" xfId="0" applyNumberFormat="1" applyFont="1" applyFill="1" applyBorder="1" applyAlignment="1"/>
    <xf numFmtId="4" fontId="4" fillId="3" borderId="0" xfId="0" applyNumberFormat="1" applyFont="1" applyFill="1" applyAlignment="1"/>
    <xf numFmtId="167" fontId="4" fillId="3" borderId="1" xfId="0" applyNumberFormat="1" applyFont="1" applyFill="1" applyBorder="1"/>
    <xf numFmtId="0" fontId="8" fillId="3" borderId="1" xfId="0" applyFont="1" applyFill="1" applyBorder="1" applyAlignment="1"/>
    <xf numFmtId="4" fontId="3" fillId="3" borderId="4" xfId="0" applyNumberFormat="1" applyFont="1" applyFill="1" applyBorder="1" applyAlignment="1"/>
    <xf numFmtId="167" fontId="4" fillId="3" borderId="0" xfId="0" applyNumberFormat="1" applyFont="1" applyFill="1"/>
    <xf numFmtId="0" fontId="8" fillId="3" borderId="0" xfId="0" applyFont="1" applyFill="1" applyAlignment="1">
      <alignment wrapText="1"/>
    </xf>
    <xf numFmtId="0" fontId="26" fillId="3" borderId="1" xfId="0" applyFont="1" applyFill="1" applyBorder="1" applyAlignment="1">
      <alignment horizontal="center"/>
    </xf>
    <xf numFmtId="0" fontId="3" fillId="3" borderId="1" xfId="0" applyFont="1" applyFill="1" applyBorder="1" applyAlignment="1">
      <alignment horizontal="center"/>
    </xf>
    <xf numFmtId="4" fontId="4" fillId="3" borderId="1" xfId="0" applyNumberFormat="1" applyFont="1" applyFill="1" applyBorder="1" applyAlignment="1">
      <alignment horizontal="right"/>
    </xf>
    <xf numFmtId="4" fontId="4" fillId="3" borderId="1" xfId="0" applyNumberFormat="1" applyFont="1" applyFill="1" applyBorder="1"/>
    <xf numFmtId="14" fontId="0" fillId="3" borderId="0" xfId="0" applyNumberFormat="1" applyFill="1"/>
    <xf numFmtId="4" fontId="3" fillId="3" borderId="0" xfId="0" applyNumberFormat="1" applyFont="1" applyFill="1" applyBorder="1"/>
    <xf numFmtId="0" fontId="3" fillId="3" borderId="11" xfId="0" applyFont="1" applyFill="1" applyBorder="1"/>
    <xf numFmtId="0" fontId="3" fillId="3" borderId="16" xfId="0" applyFont="1" applyFill="1" applyBorder="1"/>
    <xf numFmtId="0" fontId="3" fillId="3" borderId="52" xfId="0" applyFont="1" applyFill="1" applyBorder="1"/>
    <xf numFmtId="0" fontId="3" fillId="3" borderId="17" xfId="0" applyFont="1" applyFill="1" applyBorder="1"/>
    <xf numFmtId="0" fontId="3" fillId="3" borderId="50" xfId="0" applyFont="1" applyFill="1" applyBorder="1"/>
    <xf numFmtId="0" fontId="3" fillId="3" borderId="18" xfId="0" applyFont="1" applyFill="1" applyBorder="1"/>
    <xf numFmtId="0" fontId="3" fillId="3" borderId="41" xfId="0" applyFont="1" applyFill="1" applyBorder="1"/>
    <xf numFmtId="0" fontId="3" fillId="3" borderId="53" xfId="0" applyFont="1" applyFill="1" applyBorder="1" applyAlignment="1"/>
    <xf numFmtId="0" fontId="3" fillId="3" borderId="54" xfId="0" applyFont="1" applyFill="1" applyBorder="1" applyAlignment="1"/>
    <xf numFmtId="0" fontId="3" fillId="3" borderId="27" xfId="0" applyFont="1" applyFill="1" applyBorder="1" applyAlignment="1">
      <alignment horizontal="center"/>
    </xf>
    <xf numFmtId="0" fontId="3" fillId="3" borderId="9" xfId="0" applyFont="1" applyFill="1" applyBorder="1"/>
    <xf numFmtId="0" fontId="4" fillId="3" borderId="4" xfId="0" applyFont="1" applyFill="1" applyBorder="1" applyAlignment="1">
      <alignment horizontal="center" vertical="center"/>
    </xf>
    <xf numFmtId="14" fontId="15" fillId="3" borderId="0" xfId="0" applyNumberFormat="1" applyFont="1" applyFill="1"/>
    <xf numFmtId="0" fontId="3" fillId="3" borderId="2" xfId="0" applyFont="1" applyFill="1" applyBorder="1"/>
    <xf numFmtId="0" fontId="3" fillId="3" borderId="19" xfId="0" applyFont="1" applyFill="1" applyBorder="1"/>
    <xf numFmtId="4" fontId="4" fillId="3" borderId="19" xfId="0" applyNumberFormat="1" applyFont="1" applyFill="1" applyBorder="1" applyAlignment="1">
      <alignment horizontal="left"/>
    </xf>
    <xf numFmtId="0" fontId="3" fillId="3" borderId="40" xfId="0" applyFont="1" applyFill="1" applyBorder="1" applyAlignment="1"/>
    <xf numFmtId="0" fontId="4" fillId="3" borderId="1" xfId="0" applyFont="1" applyFill="1" applyBorder="1" applyAlignment="1">
      <alignment horizontal="left"/>
    </xf>
    <xf numFmtId="0" fontId="4" fillId="3" borderId="1" xfId="0" applyFont="1" applyFill="1" applyBorder="1" applyAlignment="1">
      <alignment horizontal="center" vertical="center"/>
    </xf>
    <xf numFmtId="0" fontId="4" fillId="3" borderId="4" xfId="0" applyFont="1" applyFill="1" applyBorder="1" applyAlignment="1">
      <alignment horizontal="left"/>
    </xf>
    <xf numFmtId="166" fontId="4" fillId="3" borderId="1" xfId="0" applyNumberFormat="1" applyFont="1" applyFill="1" applyBorder="1" applyAlignment="1">
      <alignment horizontal="left"/>
    </xf>
    <xf numFmtId="4" fontId="13" fillId="0" borderId="4" xfId="0" applyNumberFormat="1" applyFont="1" applyBorder="1" applyAlignment="1">
      <alignment horizontal="left"/>
    </xf>
    <xf numFmtId="0" fontId="4" fillId="3" borderId="1" xfId="0" applyFont="1" applyFill="1" applyBorder="1" applyAlignment="1">
      <alignment horizontal="left"/>
    </xf>
    <xf numFmtId="0" fontId="4" fillId="3" borderId="2" xfId="0" applyFont="1" applyFill="1" applyBorder="1" applyAlignment="1">
      <alignment horizontal="center" vertical="center"/>
    </xf>
    <xf numFmtId="0" fontId="13" fillId="3" borderId="1" xfId="0" applyFont="1" applyFill="1" applyBorder="1" applyAlignment="1">
      <alignment horizontal="left"/>
    </xf>
    <xf numFmtId="0" fontId="16" fillId="3" borderId="0" xfId="0" applyFont="1" applyFill="1" applyAlignment="1">
      <alignment horizontal="left"/>
    </xf>
    <xf numFmtId="0" fontId="4" fillId="3" borderId="1" xfId="0" applyFont="1" applyFill="1" applyBorder="1" applyAlignment="1">
      <alignment horizontal="center" vertical="center"/>
    </xf>
    <xf numFmtId="0" fontId="3" fillId="3" borderId="0" xfId="0" applyFont="1" applyFill="1" applyBorder="1" applyAlignment="1">
      <alignment horizontal="left"/>
    </xf>
    <xf numFmtId="0" fontId="3" fillId="3" borderId="1" xfId="0" applyFont="1" applyFill="1" applyBorder="1" applyAlignment="1">
      <alignment horizontal="left"/>
    </xf>
    <xf numFmtId="0" fontId="4" fillId="3" borderId="0" xfId="0" applyFont="1" applyFill="1" applyBorder="1" applyAlignment="1">
      <alignment horizontal="left"/>
    </xf>
    <xf numFmtId="4" fontId="3" fillId="3" borderId="1" xfId="0" applyNumberFormat="1" applyFont="1" applyFill="1" applyBorder="1" applyAlignment="1">
      <alignment horizontal="left"/>
    </xf>
    <xf numFmtId="0" fontId="8" fillId="3" borderId="0" xfId="0" applyFont="1" applyFill="1" applyBorder="1" applyAlignment="1">
      <alignment horizontal="left"/>
    </xf>
    <xf numFmtId="166" fontId="4" fillId="3" borderId="1" xfId="0" applyNumberFormat="1" applyFont="1" applyFill="1" applyBorder="1" applyAlignment="1">
      <alignment horizontal="left"/>
    </xf>
    <xf numFmtId="0" fontId="13" fillId="0" borderId="1" xfId="0" applyFont="1" applyBorder="1" applyAlignment="1">
      <alignment horizontal="left"/>
    </xf>
    <xf numFmtId="166" fontId="4" fillId="3" borderId="4" xfId="0" applyNumberFormat="1" applyFont="1" applyFill="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15" fontId="4" fillId="3" borderId="1" xfId="0" quotePrefix="1" applyNumberFormat="1" applyFont="1" applyFill="1" applyBorder="1" applyAlignment="1">
      <alignment horizontal="left"/>
    </xf>
    <xf numFmtId="15" fontId="4" fillId="3" borderId="1" xfId="0" applyNumberFormat="1" applyFont="1" applyFill="1" applyBorder="1" applyAlignment="1">
      <alignment horizontal="left"/>
    </xf>
    <xf numFmtId="0" fontId="3" fillId="3" borderId="0" xfId="0" applyFont="1" applyFill="1" applyAlignment="1">
      <alignment horizontal="left"/>
    </xf>
    <xf numFmtId="4" fontId="4" fillId="3" borderId="1" xfId="0" applyNumberFormat="1" applyFont="1" applyFill="1" applyBorder="1" applyAlignment="1">
      <alignment horizontal="left"/>
    </xf>
    <xf numFmtId="0" fontId="4" fillId="3" borderId="0" xfId="0" applyFont="1" applyFill="1" applyBorder="1" applyAlignment="1">
      <alignment horizontal="center"/>
    </xf>
    <xf numFmtId="0" fontId="4" fillId="0" borderId="1" xfId="0" applyFont="1" applyBorder="1" applyAlignment="1">
      <alignment horizontal="left"/>
    </xf>
    <xf numFmtId="0" fontId="4" fillId="5" borderId="1" xfId="0" applyFont="1" applyFill="1" applyBorder="1" applyAlignment="1">
      <alignment horizontal="left"/>
    </xf>
    <xf numFmtId="0" fontId="4" fillId="0" borderId="4" xfId="0" applyFont="1" applyBorder="1" applyAlignment="1">
      <alignment horizontal="left"/>
    </xf>
    <xf numFmtId="0" fontId="4" fillId="3" borderId="4" xfId="0" applyFont="1" applyFill="1" applyBorder="1" applyAlignment="1">
      <alignment horizontal="left"/>
    </xf>
    <xf numFmtId="4" fontId="4" fillId="3" borderId="4" xfId="0" applyNumberFormat="1" applyFont="1" applyFill="1" applyBorder="1" applyAlignment="1">
      <alignment horizontal="left"/>
    </xf>
    <xf numFmtId="2" fontId="4" fillId="3" borderId="1" xfId="0" applyNumberFormat="1" applyFont="1" applyFill="1" applyBorder="1" applyAlignment="1">
      <alignment horizontal="center"/>
    </xf>
    <xf numFmtId="0" fontId="8" fillId="3" borderId="0" xfId="0" applyFont="1" applyFill="1" applyBorder="1" applyAlignment="1">
      <alignment wrapText="1"/>
    </xf>
    <xf numFmtId="4" fontId="4" fillId="3" borderId="1" xfId="1" applyNumberFormat="1" applyFont="1" applyFill="1" applyBorder="1" applyAlignment="1">
      <alignment horizontal="left"/>
    </xf>
    <xf numFmtId="2" fontId="4" fillId="3" borderId="1" xfId="1" applyNumberFormat="1" applyFont="1" applyFill="1" applyBorder="1" applyAlignment="1">
      <alignment horizontal="left"/>
    </xf>
    <xf numFmtId="167" fontId="4" fillId="5" borderId="0" xfId="0" applyNumberFormat="1" applyFont="1" applyFill="1"/>
    <xf numFmtId="168" fontId="4" fillId="3" borderId="4" xfId="0" applyNumberFormat="1" applyFont="1" applyFill="1" applyBorder="1" applyAlignment="1">
      <alignment horizontal="left"/>
    </xf>
    <xf numFmtId="177" fontId="4" fillId="3" borderId="4" xfId="1" applyNumberFormat="1" applyFont="1" applyFill="1" applyBorder="1" applyAlignment="1">
      <alignment horizontal="left"/>
    </xf>
    <xf numFmtId="0" fontId="17" fillId="3" borderId="0" xfId="0" applyFont="1" applyFill="1" applyBorder="1" applyAlignment="1">
      <alignment vertical="center"/>
    </xf>
    <xf numFmtId="167" fontId="13" fillId="5" borderId="1" xfId="0" applyNumberFormat="1" applyFont="1" applyFill="1" applyBorder="1"/>
    <xf numFmtId="177" fontId="4" fillId="3" borderId="1" xfId="0" applyNumberFormat="1" applyFont="1" applyFill="1" applyBorder="1" applyAlignment="1">
      <alignment horizontal="left"/>
    </xf>
    <xf numFmtId="2" fontId="16" fillId="3" borderId="0" xfId="0" applyNumberFormat="1" applyFont="1" applyFill="1" applyBorder="1" applyAlignment="1">
      <alignment vertical="center"/>
    </xf>
    <xf numFmtId="0" fontId="9" fillId="3" borderId="0" xfId="0" applyFont="1" applyFill="1" applyBorder="1" applyAlignment="1">
      <alignment horizontal="left"/>
    </xf>
    <xf numFmtId="0" fontId="13" fillId="3" borderId="1" xfId="0" applyFont="1" applyFill="1" applyBorder="1" applyAlignment="1">
      <alignment horizontal="left"/>
    </xf>
    <xf numFmtId="0" fontId="13" fillId="0" borderId="1" xfId="0" applyFont="1" applyBorder="1" applyAlignment="1">
      <alignment horizontal="left"/>
    </xf>
    <xf numFmtId="173" fontId="4" fillId="0" borderId="1" xfId="0" applyNumberFormat="1" applyFont="1" applyBorder="1" applyAlignment="1">
      <alignment horizontal="left"/>
    </xf>
    <xf numFmtId="4" fontId="4" fillId="3" borderId="1" xfId="0" applyNumberFormat="1" applyFont="1" applyFill="1" applyBorder="1" applyAlignment="1">
      <alignment horizontal="left"/>
    </xf>
    <xf numFmtId="0" fontId="4" fillId="0" borderId="1" xfId="0" applyFont="1" applyBorder="1" applyAlignment="1">
      <alignment horizontal="left"/>
    </xf>
    <xf numFmtId="4" fontId="13" fillId="0" borderId="1" xfId="0" applyNumberFormat="1" applyFont="1" applyBorder="1" applyAlignment="1">
      <alignment horizontal="left"/>
    </xf>
    <xf numFmtId="0" fontId="4" fillId="0" borderId="0" xfId="0" applyFont="1" applyBorder="1" applyAlignment="1">
      <alignment horizontal="left"/>
    </xf>
    <xf numFmtId="0" fontId="13" fillId="0" borderId="0" xfId="0" applyFont="1" applyBorder="1" applyAlignment="1">
      <alignment horizontal="left"/>
    </xf>
    <xf numFmtId="0" fontId="9" fillId="3" borderId="0" xfId="0" applyFont="1" applyFill="1" applyBorder="1" applyAlignment="1">
      <alignment horizontal="left"/>
    </xf>
    <xf numFmtId="0" fontId="16" fillId="3" borderId="0" xfId="0" applyFont="1" applyFill="1" applyAlignment="1">
      <alignment horizontal="left" wrapText="1"/>
    </xf>
    <xf numFmtId="0" fontId="16" fillId="3" borderId="0" xfId="0" applyFont="1" applyFill="1" applyBorder="1" applyAlignment="1">
      <alignment horizontal="left" wrapText="1"/>
    </xf>
    <xf numFmtId="0" fontId="9" fillId="3" borderId="0" xfId="0" applyFont="1" applyFill="1" applyBorder="1" applyAlignment="1">
      <alignment horizontal="left"/>
    </xf>
    <xf numFmtId="0" fontId="13" fillId="5" borderId="1" xfId="0" applyFont="1" applyFill="1" applyBorder="1" applyAlignment="1">
      <alignment horizontal="left"/>
    </xf>
    <xf numFmtId="0" fontId="16" fillId="3" borderId="0" xfId="0" applyFont="1" applyFill="1" applyAlignment="1">
      <alignment horizontal="left"/>
    </xf>
    <xf numFmtId="0" fontId="4" fillId="5" borderId="1" xfId="0" applyFont="1" applyFill="1" applyBorder="1" applyAlignment="1">
      <alignment horizontal="left"/>
    </xf>
    <xf numFmtId="0" fontId="9" fillId="3" borderId="0" xfId="0" applyFont="1" applyFill="1" applyBorder="1" applyAlignment="1">
      <alignment horizontal="left" wrapText="1"/>
    </xf>
    <xf numFmtId="0" fontId="9" fillId="3" borderId="0" xfId="0" applyFont="1" applyFill="1" applyBorder="1" applyAlignment="1">
      <alignment horizontal="right" vertical="center"/>
    </xf>
    <xf numFmtId="0" fontId="16" fillId="3" borderId="1" xfId="0" applyFont="1" applyFill="1" applyBorder="1" applyAlignment="1">
      <alignment horizontal="right" vertical="center"/>
    </xf>
    <xf numFmtId="0" fontId="16" fillId="3" borderId="2" xfId="0" applyFont="1" applyFill="1" applyBorder="1" applyAlignment="1">
      <alignment horizontal="right" vertical="center"/>
    </xf>
    <xf numFmtId="0" fontId="16" fillId="3" borderId="0" xfId="0" applyFont="1" applyFill="1" applyAlignment="1">
      <alignment horizontal="left"/>
    </xf>
    <xf numFmtId="15" fontId="4" fillId="3" borderId="1" xfId="0" applyNumberFormat="1" applyFont="1" applyFill="1" applyBorder="1" applyAlignment="1">
      <alignment horizontal="left"/>
    </xf>
    <xf numFmtId="0" fontId="4" fillId="5" borderId="1" xfId="0" applyFont="1" applyFill="1" applyBorder="1" applyAlignment="1">
      <alignment horizontal="left"/>
    </xf>
    <xf numFmtId="0" fontId="4" fillId="3" borderId="0" xfId="0" applyFont="1" applyFill="1" applyBorder="1" applyAlignment="1">
      <alignment horizontal="center"/>
    </xf>
    <xf numFmtId="0" fontId="2" fillId="3" borderId="1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0"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4" fillId="3" borderId="16" xfId="0" applyFont="1" applyFill="1" applyBorder="1" applyAlignment="1">
      <alignment horizontal="center" vertical="center" wrapText="1"/>
    </xf>
    <xf numFmtId="0" fontId="4" fillId="13" borderId="4" xfId="0" applyFont="1" applyFill="1" applyBorder="1" applyAlignment="1">
      <alignment horizontal="left"/>
    </xf>
    <xf numFmtId="0" fontId="4" fillId="13" borderId="1" xfId="0" applyFont="1" applyFill="1" applyBorder="1" applyAlignment="1">
      <alignment horizontal="left"/>
    </xf>
    <xf numFmtId="0" fontId="13" fillId="13" borderId="4" xfId="0" applyFont="1" applyFill="1" applyBorder="1" applyAlignment="1">
      <alignment horizontal="left"/>
    </xf>
    <xf numFmtId="0" fontId="16" fillId="3" borderId="2" xfId="0" applyFont="1" applyFill="1" applyBorder="1"/>
    <xf numFmtId="166" fontId="13" fillId="13" borderId="1" xfId="0" applyNumberFormat="1" applyFont="1" applyFill="1" applyBorder="1" applyAlignment="1">
      <alignment horizontal="left"/>
    </xf>
    <xf numFmtId="15" fontId="13" fillId="13" borderId="1" xfId="0" quotePrefix="1" applyNumberFormat="1" applyFont="1" applyFill="1" applyBorder="1" applyAlignment="1">
      <alignment horizontal="left"/>
    </xf>
    <xf numFmtId="0" fontId="13" fillId="13" borderId="1" xfId="0" applyFont="1" applyFill="1" applyBorder="1" applyAlignment="1">
      <alignment horizontal="left"/>
    </xf>
    <xf numFmtId="0" fontId="13" fillId="13" borderId="1" xfId="0" quotePrefix="1" applyFont="1" applyFill="1" applyBorder="1" applyAlignment="1">
      <alignment horizontal="left"/>
    </xf>
    <xf numFmtId="167" fontId="13" fillId="13" borderId="1" xfId="0" applyNumberFormat="1" applyFont="1" applyFill="1" applyBorder="1" applyAlignment="1">
      <alignment horizontal="left"/>
    </xf>
    <xf numFmtId="4" fontId="13" fillId="13" borderId="1" xfId="0" applyNumberFormat="1" applyFont="1" applyFill="1" applyBorder="1" applyAlignment="1">
      <alignment horizontal="left"/>
    </xf>
    <xf numFmtId="0" fontId="4" fillId="13" borderId="1" xfId="0" applyFont="1" applyFill="1" applyBorder="1"/>
    <xf numFmtId="0" fontId="0" fillId="3" borderId="1" xfId="0" quotePrefix="1"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1" fillId="3" borderId="1" xfId="0" applyFont="1" applyFill="1" applyBorder="1" applyAlignment="1">
      <alignment horizontal="center" vertical="center" wrapText="1"/>
    </xf>
    <xf numFmtId="0" fontId="51" fillId="3" borderId="1" xfId="0" applyFont="1" applyFill="1" applyBorder="1" applyAlignment="1">
      <alignment horizontal="center" vertical="center"/>
    </xf>
    <xf numFmtId="0" fontId="51" fillId="3" borderId="2" xfId="0" applyFont="1" applyFill="1" applyBorder="1" applyAlignment="1">
      <alignment horizontal="center" vertical="center"/>
    </xf>
    <xf numFmtId="0" fontId="0" fillId="3" borderId="19" xfId="0" applyFont="1" applyFill="1" applyBorder="1" applyAlignment="1">
      <alignment horizontal="center" vertical="center"/>
    </xf>
    <xf numFmtId="0" fontId="4" fillId="3" borderId="1" xfId="0" applyFont="1" applyFill="1" applyBorder="1" applyAlignment="1">
      <alignment horizontal="left"/>
    </xf>
    <xf numFmtId="0" fontId="4" fillId="3" borderId="2" xfId="0" applyFont="1" applyFill="1" applyBorder="1" applyAlignment="1">
      <alignment horizontal="center" vertical="center"/>
    </xf>
    <xf numFmtId="0" fontId="3" fillId="3" borderId="2" xfId="0" applyFont="1" applyFill="1" applyBorder="1" applyAlignment="1">
      <alignment horizontal="left" vertical="center"/>
    </xf>
    <xf numFmtId="0" fontId="4" fillId="3" borderId="2" xfId="0" applyFont="1" applyFill="1" applyBorder="1" applyAlignment="1">
      <alignment horizontal="left" vertical="center"/>
    </xf>
    <xf numFmtId="0" fontId="9" fillId="3" borderId="0" xfId="0" applyFont="1" applyFill="1" applyBorder="1" applyAlignment="1">
      <alignment horizontal="left"/>
    </xf>
    <xf numFmtId="0" fontId="9" fillId="3" borderId="0" xfId="0" applyFont="1" applyFill="1" applyAlignment="1">
      <alignment horizontal="left"/>
    </xf>
    <xf numFmtId="0" fontId="4" fillId="3" borderId="1" xfId="0" applyFont="1" applyFill="1" applyBorder="1" applyAlignment="1">
      <alignment horizontal="center" vertical="center"/>
    </xf>
    <xf numFmtId="0" fontId="3" fillId="3" borderId="1" xfId="0" applyFont="1" applyFill="1" applyBorder="1" applyAlignment="1">
      <alignment horizontal="left"/>
    </xf>
    <xf numFmtId="0" fontId="3" fillId="3" borderId="0" xfId="0" applyFont="1" applyFill="1" applyBorder="1" applyAlignment="1">
      <alignment horizontal="left"/>
    </xf>
    <xf numFmtId="0" fontId="4" fillId="3" borderId="0" xfId="0" applyFont="1" applyFill="1" applyBorder="1" applyAlignment="1">
      <alignment horizontal="left"/>
    </xf>
    <xf numFmtId="4" fontId="3" fillId="3" borderId="0" xfId="0" applyNumberFormat="1" applyFont="1" applyFill="1" applyBorder="1" applyAlignment="1">
      <alignment horizontal="left"/>
    </xf>
    <xf numFmtId="166" fontId="4" fillId="3" borderId="1" xfId="0" applyNumberFormat="1" applyFont="1" applyFill="1" applyBorder="1" applyAlignment="1">
      <alignment horizontal="left"/>
    </xf>
    <xf numFmtId="166" fontId="4" fillId="3" borderId="4" xfId="0" applyNumberFormat="1" applyFont="1" applyFill="1" applyBorder="1" applyAlignment="1">
      <alignment horizontal="left"/>
    </xf>
    <xf numFmtId="0" fontId="13" fillId="5" borderId="1" xfId="0" applyFont="1" applyFill="1" applyBorder="1" applyAlignment="1">
      <alignment horizontal="left"/>
    </xf>
    <xf numFmtId="15" fontId="4" fillId="3" borderId="1" xfId="0" applyNumberFormat="1" applyFont="1" applyFill="1" applyBorder="1" applyAlignment="1">
      <alignment horizontal="left"/>
    </xf>
    <xf numFmtId="0" fontId="12" fillId="3" borderId="1" xfId="0" applyFont="1" applyFill="1" applyBorder="1" applyAlignment="1">
      <alignment horizontal="left"/>
    </xf>
    <xf numFmtId="4" fontId="4" fillId="3" borderId="1" xfId="0" applyNumberFormat="1" applyFont="1" applyFill="1" applyBorder="1" applyAlignment="1">
      <alignment horizontal="left"/>
    </xf>
    <xf numFmtId="0" fontId="3" fillId="3" borderId="0" xfId="0" applyFont="1" applyFill="1" applyAlignment="1">
      <alignment horizontal="left"/>
    </xf>
    <xf numFmtId="0" fontId="4" fillId="0" borderId="1" xfId="0" applyFont="1" applyBorder="1" applyAlignment="1">
      <alignment horizontal="left"/>
    </xf>
    <xf numFmtId="0" fontId="4" fillId="5" borderId="1" xfId="0" applyFont="1" applyFill="1" applyBorder="1" applyAlignment="1">
      <alignment horizontal="left"/>
    </xf>
    <xf numFmtId="0" fontId="4" fillId="3" borderId="0" xfId="0" applyFont="1" applyFill="1" applyBorder="1" applyAlignment="1">
      <alignment horizontal="center"/>
    </xf>
    <xf numFmtId="0" fontId="4" fillId="3" borderId="4" xfId="0" applyFont="1" applyFill="1" applyBorder="1" applyAlignment="1">
      <alignment horizontal="left"/>
    </xf>
    <xf numFmtId="0" fontId="4" fillId="0" borderId="4" xfId="0" applyFont="1" applyBorder="1" applyAlignment="1">
      <alignment horizontal="left"/>
    </xf>
    <xf numFmtId="0" fontId="4" fillId="3" borderId="1" xfId="0" applyFont="1" applyFill="1" applyBorder="1" applyAlignment="1">
      <alignment horizontal="left"/>
    </xf>
    <xf numFmtId="0" fontId="4" fillId="3" borderId="1" xfId="0" applyFont="1" applyFill="1" applyBorder="1" applyAlignment="1">
      <alignment horizontal="left" vertical="center"/>
    </xf>
    <xf numFmtId="164" fontId="4" fillId="3" borderId="1" xfId="0" applyNumberFormat="1" applyFont="1" applyFill="1" applyBorder="1" applyAlignment="1">
      <alignment horizontal="left"/>
    </xf>
    <xf numFmtId="10" fontId="4" fillId="3" borderId="1" xfId="1" applyNumberFormat="1" applyFont="1" applyFill="1" applyBorder="1" applyAlignment="1">
      <alignment horizontal="left"/>
    </xf>
    <xf numFmtId="0" fontId="16" fillId="3" borderId="1" xfId="0" applyFont="1" applyFill="1" applyBorder="1" applyAlignment="1">
      <alignment horizontal="right" vertical="center"/>
    </xf>
    <xf numFmtId="0" fontId="13" fillId="3" borderId="1" xfId="0" applyFont="1" applyFill="1" applyBorder="1" applyAlignment="1">
      <alignment horizontal="left"/>
    </xf>
    <xf numFmtId="0" fontId="16" fillId="3" borderId="2" xfId="0" applyFont="1" applyFill="1" applyBorder="1" applyAlignment="1">
      <alignment horizontal="right" vertical="center"/>
    </xf>
    <xf numFmtId="0" fontId="9" fillId="3" borderId="0" xfId="0" applyFont="1" applyFill="1" applyAlignment="1">
      <alignment horizontal="left"/>
    </xf>
    <xf numFmtId="0" fontId="16" fillId="3" borderId="0" xfId="0" applyFont="1" applyFill="1" applyAlignment="1">
      <alignment horizontal="left"/>
    </xf>
    <xf numFmtId="0" fontId="8" fillId="3" borderId="0" xfId="0" applyFont="1" applyFill="1" applyAlignment="1">
      <alignment horizontal="left"/>
    </xf>
    <xf numFmtId="0" fontId="3" fillId="3" borderId="0" xfId="0" applyFont="1" applyFill="1" applyAlignment="1">
      <alignment horizontal="center" wrapText="1"/>
    </xf>
    <xf numFmtId="0" fontId="4" fillId="3" borderId="1" xfId="0" applyFont="1" applyFill="1" applyBorder="1" applyAlignment="1">
      <alignment horizontal="center" vertical="center"/>
    </xf>
    <xf numFmtId="0" fontId="3" fillId="3" borderId="0" xfId="0" applyFont="1" applyFill="1" applyBorder="1" applyAlignment="1">
      <alignment horizontal="center"/>
    </xf>
    <xf numFmtId="0" fontId="16" fillId="3" borderId="0" xfId="0" applyFont="1" applyFill="1" applyBorder="1" applyAlignment="1">
      <alignment horizontal="left" vertical="center" wrapText="1"/>
    </xf>
    <xf numFmtId="0" fontId="4" fillId="3" borderId="0" xfId="0" applyFont="1" applyFill="1" applyBorder="1" applyAlignment="1">
      <alignment horizontal="left"/>
    </xf>
    <xf numFmtId="0" fontId="3" fillId="3" borderId="5" xfId="0" applyFont="1" applyFill="1" applyBorder="1" applyAlignment="1">
      <alignment horizontal="left"/>
    </xf>
    <xf numFmtId="0" fontId="12" fillId="3" borderId="7" xfId="0" applyFont="1" applyFill="1" applyBorder="1" applyAlignment="1">
      <alignment horizontal="center"/>
    </xf>
    <xf numFmtId="0" fontId="16" fillId="3" borderId="0" xfId="0" applyFont="1" applyFill="1" applyBorder="1" applyAlignment="1">
      <alignment horizontal="left"/>
    </xf>
    <xf numFmtId="0" fontId="16" fillId="3" borderId="0" xfId="0" applyFont="1" applyFill="1" applyBorder="1" applyAlignment="1">
      <alignment horizontal="right" vertical="center"/>
    </xf>
    <xf numFmtId="166" fontId="16" fillId="3" borderId="0" xfId="0" applyNumberFormat="1" applyFont="1" applyFill="1" applyBorder="1" applyAlignment="1">
      <alignment horizontal="left"/>
    </xf>
    <xf numFmtId="0" fontId="8" fillId="3" borderId="2" xfId="0" applyFont="1" applyFill="1" applyBorder="1" applyAlignment="1">
      <alignment horizontal="right" vertical="center"/>
    </xf>
    <xf numFmtId="166" fontId="4" fillId="5" borderId="1" xfId="0" applyNumberFormat="1" applyFont="1" applyFill="1" applyBorder="1" applyAlignment="1">
      <alignment horizontal="left"/>
    </xf>
    <xf numFmtId="166" fontId="4" fillId="3" borderId="1" xfId="0" applyNumberFormat="1" applyFont="1" applyFill="1" applyBorder="1" applyAlignment="1">
      <alignment horizontal="left"/>
    </xf>
    <xf numFmtId="0" fontId="13" fillId="5" borderId="1" xfId="0" applyFont="1" applyFill="1" applyBorder="1" applyAlignment="1">
      <alignment horizontal="left"/>
    </xf>
    <xf numFmtId="0" fontId="13" fillId="0" borderId="1" xfId="0" applyFont="1" applyBorder="1" applyAlignment="1">
      <alignment horizontal="left"/>
    </xf>
    <xf numFmtId="166" fontId="4" fillId="3" borderId="4" xfId="0" applyNumberFormat="1" applyFont="1" applyFill="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169" fontId="4" fillId="0" borderId="1" xfId="0" applyNumberFormat="1" applyFont="1" applyBorder="1" applyAlignment="1">
      <alignment horizontal="left"/>
    </xf>
    <xf numFmtId="15" fontId="4" fillId="3" borderId="1" xfId="0" quotePrefix="1" applyNumberFormat="1" applyFont="1" applyFill="1" applyBorder="1" applyAlignment="1">
      <alignment horizontal="left"/>
    </xf>
    <xf numFmtId="15" fontId="4" fillId="3" borderId="1" xfId="0" applyNumberFormat="1" applyFont="1" applyFill="1" applyBorder="1" applyAlignment="1">
      <alignment horizontal="left"/>
    </xf>
    <xf numFmtId="0" fontId="3" fillId="3" borderId="0" xfId="0" applyFont="1" applyFill="1" applyAlignment="1">
      <alignment horizontal="left"/>
    </xf>
    <xf numFmtId="4" fontId="4" fillId="3" borderId="1" xfId="0" applyNumberFormat="1" applyFont="1" applyFill="1" applyBorder="1" applyAlignment="1">
      <alignment horizontal="left"/>
    </xf>
    <xf numFmtId="0" fontId="4" fillId="3" borderId="0" xfId="0" applyFont="1" applyFill="1" applyBorder="1" applyAlignment="1">
      <alignment horizontal="center"/>
    </xf>
    <xf numFmtId="0" fontId="4" fillId="0" borderId="1" xfId="0" applyFont="1" applyBorder="1" applyAlignment="1">
      <alignment horizontal="left"/>
    </xf>
    <xf numFmtId="0" fontId="4" fillId="5" borderId="1" xfId="0" applyFont="1" applyFill="1" applyBorder="1" applyAlignment="1">
      <alignment horizontal="left"/>
    </xf>
    <xf numFmtId="14" fontId="4" fillId="0" borderId="1" xfId="0" quotePrefix="1" applyNumberFormat="1" applyFont="1" applyBorder="1" applyAlignment="1">
      <alignment horizontal="left"/>
    </xf>
    <xf numFmtId="0" fontId="9" fillId="3" borderId="0" xfId="0" applyFont="1" applyFill="1" applyBorder="1" applyAlignment="1">
      <alignment horizontal="center" wrapText="1"/>
    </xf>
    <xf numFmtId="0" fontId="4" fillId="0" borderId="4" xfId="0" applyFont="1" applyBorder="1" applyAlignment="1">
      <alignment horizontal="left"/>
    </xf>
    <xf numFmtId="0" fontId="4" fillId="3" borderId="4" xfId="0" applyFont="1" applyFill="1" applyBorder="1" applyAlignment="1">
      <alignment horizontal="left"/>
    </xf>
    <xf numFmtId="0" fontId="4" fillId="0" borderId="0" xfId="0" applyFont="1" applyBorder="1" applyAlignment="1">
      <alignment horizontal="left"/>
    </xf>
    <xf numFmtId="3" fontId="4" fillId="3" borderId="1" xfId="0" applyNumberFormat="1" applyFont="1" applyFill="1" applyBorder="1" applyAlignment="1">
      <alignment horizontal="left"/>
    </xf>
    <xf numFmtId="3" fontId="4" fillId="3" borderId="4" xfId="0" applyNumberFormat="1" applyFont="1" applyFill="1" applyBorder="1" applyAlignment="1">
      <alignment horizontal="left"/>
    </xf>
    <xf numFmtId="0" fontId="4" fillId="3" borderId="39" xfId="0" applyFont="1" applyFill="1" applyBorder="1" applyAlignment="1">
      <alignment horizontal="center" vertical="center"/>
    </xf>
    <xf numFmtId="4" fontId="4" fillId="3" borderId="39" xfId="0" applyNumberFormat="1" applyFont="1" applyFill="1" applyBorder="1" applyAlignment="1">
      <alignment horizontal="left"/>
    </xf>
    <xf numFmtId="0" fontId="3" fillId="3" borderId="39" xfId="0" applyFont="1" applyFill="1" applyBorder="1"/>
    <xf numFmtId="0" fontId="14" fillId="3" borderId="1" xfId="0" quotePrefix="1" applyFont="1" applyFill="1" applyBorder="1" applyAlignment="1">
      <alignment horizontal="center" vertical="center"/>
    </xf>
    <xf numFmtId="0" fontId="2" fillId="3" borderId="17" xfId="0" applyFont="1" applyFill="1" applyBorder="1" applyAlignment="1">
      <alignment horizontal="center" vertical="center" wrapText="1"/>
    </xf>
    <xf numFmtId="0" fontId="14" fillId="3" borderId="1" xfId="0" applyFont="1" applyFill="1" applyBorder="1" applyAlignment="1">
      <alignment horizontal="center" vertical="center"/>
    </xf>
    <xf numFmtId="0" fontId="36"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0" applyFont="1" applyFill="1" applyBorder="1" applyAlignment="1">
      <alignment vertical="center" wrapText="1"/>
    </xf>
    <xf numFmtId="0" fontId="13" fillId="3" borderId="1" xfId="0" quotePrefix="1" applyFont="1" applyFill="1" applyBorder="1" applyAlignment="1">
      <alignment horizontal="center" vertical="center" wrapText="1"/>
    </xf>
    <xf numFmtId="0" fontId="9" fillId="3" borderId="0" xfId="0" applyFont="1" applyFill="1" applyAlignment="1">
      <alignment horizontal="center"/>
    </xf>
    <xf numFmtId="0" fontId="16" fillId="3" borderId="0" xfId="0" applyFont="1" applyFill="1" applyBorder="1" applyAlignment="1">
      <alignment horizontal="center" wrapText="1"/>
    </xf>
    <xf numFmtId="0" fontId="8" fillId="3" borderId="0" xfId="0" applyFont="1" applyFill="1" applyBorder="1" applyAlignment="1">
      <alignment vertical="center"/>
    </xf>
    <xf numFmtId="0" fontId="2" fillId="3" borderId="19"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0" fillId="3" borderId="7" xfId="0" applyFill="1" applyBorder="1"/>
    <xf numFmtId="0" fontId="4" fillId="5" borderId="1" xfId="0" applyFont="1" applyFill="1" applyBorder="1" applyAlignment="1">
      <alignment horizontal="left"/>
    </xf>
    <xf numFmtId="0" fontId="4" fillId="13" borderId="1" xfId="0" applyFont="1" applyFill="1" applyBorder="1" applyAlignment="1">
      <alignment horizontal="left"/>
    </xf>
    <xf numFmtId="0" fontId="9" fillId="3" borderId="0" xfId="0" applyFont="1" applyFill="1" applyBorder="1" applyAlignment="1">
      <alignment horizontal="left"/>
    </xf>
    <xf numFmtId="0" fontId="4" fillId="3" borderId="1" xfId="0" applyFont="1" applyFill="1" applyBorder="1" applyAlignment="1">
      <alignment horizontal="center" vertical="center"/>
    </xf>
    <xf numFmtId="0" fontId="13" fillId="3" borderId="1" xfId="0" applyFont="1" applyFill="1" applyBorder="1" applyAlignment="1">
      <alignment horizontal="left"/>
    </xf>
    <xf numFmtId="0" fontId="8" fillId="3" borderId="0" xfId="0" applyFont="1" applyFill="1" applyAlignment="1">
      <alignment horizontal="left"/>
    </xf>
    <xf numFmtId="0" fontId="4" fillId="3" borderId="1" xfId="0" applyFont="1" applyFill="1" applyBorder="1" applyAlignment="1">
      <alignment horizontal="center" vertical="center"/>
    </xf>
    <xf numFmtId="0" fontId="8" fillId="3" borderId="1" xfId="0" applyFont="1" applyFill="1" applyBorder="1" applyAlignment="1">
      <alignment horizontal="right" vertical="center"/>
    </xf>
    <xf numFmtId="0" fontId="16" fillId="3" borderId="0" xfId="0" applyFont="1" applyFill="1" applyBorder="1" applyAlignment="1">
      <alignment vertical="center"/>
    </xf>
    <xf numFmtId="166" fontId="4" fillId="3" borderId="4" xfId="0" applyNumberFormat="1" applyFont="1" applyFill="1" applyBorder="1" applyAlignment="1">
      <alignment horizontal="left"/>
    </xf>
    <xf numFmtId="4" fontId="4" fillId="0" borderId="1" xfId="0" applyNumberFormat="1" applyFont="1" applyBorder="1" applyAlignment="1">
      <alignment horizontal="left"/>
    </xf>
    <xf numFmtId="0" fontId="4" fillId="13" borderId="1" xfId="0" applyFont="1" applyFill="1" applyBorder="1" applyAlignment="1">
      <alignment horizontal="left"/>
    </xf>
    <xf numFmtId="4" fontId="4" fillId="3" borderId="1" xfId="0" applyNumberFormat="1" applyFont="1" applyFill="1" applyBorder="1" applyAlignment="1">
      <alignment horizontal="left"/>
    </xf>
    <xf numFmtId="0" fontId="4" fillId="3" borderId="0" xfId="0" applyFont="1" applyFill="1" applyBorder="1" applyAlignment="1">
      <alignment horizontal="center"/>
    </xf>
    <xf numFmtId="0" fontId="4" fillId="0" borderId="1" xfId="0" applyFont="1" applyBorder="1" applyAlignment="1">
      <alignment horizontal="left"/>
    </xf>
    <xf numFmtId="0" fontId="4" fillId="5" borderId="1" xfId="0" applyFont="1" applyFill="1" applyBorder="1" applyAlignment="1">
      <alignment horizontal="left"/>
    </xf>
    <xf numFmtId="4" fontId="13" fillId="3" borderId="1" xfId="0" applyNumberFormat="1" applyFont="1" applyFill="1" applyBorder="1" applyAlignment="1">
      <alignment horizontal="left"/>
    </xf>
    <xf numFmtId="0" fontId="4" fillId="0" borderId="4" xfId="0" applyFont="1" applyBorder="1" applyAlignment="1">
      <alignment horizontal="left"/>
    </xf>
    <xf numFmtId="0" fontId="4" fillId="3" borderId="4" xfId="0" applyFont="1" applyFill="1" applyBorder="1" applyAlignment="1">
      <alignment horizontal="left"/>
    </xf>
    <xf numFmtId="0" fontId="4" fillId="0" borderId="0" xfId="0" applyFont="1" applyBorder="1" applyAlignment="1">
      <alignment horizontal="left"/>
    </xf>
    <xf numFmtId="173" fontId="12" fillId="5" borderId="4" xfId="0" applyNumberFormat="1" applyFont="1" applyFill="1" applyBorder="1" applyAlignment="1">
      <alignment horizontal="left"/>
    </xf>
    <xf numFmtId="172" fontId="4" fillId="3" borderId="1" xfId="0" applyNumberFormat="1" applyFont="1" applyFill="1" applyBorder="1" applyAlignment="1">
      <alignment horizontal="left"/>
    </xf>
    <xf numFmtId="0" fontId="13" fillId="3" borderId="1" xfId="0" applyFont="1" applyFill="1" applyBorder="1" applyAlignment="1"/>
    <xf numFmtId="0" fontId="0" fillId="3" borderId="67" xfId="0" applyFill="1" applyBorder="1" applyAlignment="1">
      <alignment horizontal="left"/>
    </xf>
    <xf numFmtId="0" fontId="13" fillId="3" borderId="1" xfId="0" applyFont="1" applyFill="1" applyBorder="1" applyAlignment="1">
      <alignment horizontal="left"/>
    </xf>
    <xf numFmtId="0" fontId="13" fillId="5" borderId="1" xfId="0" applyFont="1" applyFill="1" applyBorder="1" applyAlignment="1">
      <alignment horizontal="left"/>
    </xf>
    <xf numFmtId="0" fontId="13" fillId="3" borderId="4" xfId="0" applyFont="1" applyFill="1" applyBorder="1" applyAlignment="1">
      <alignment vertical="center" wrapText="1"/>
    </xf>
    <xf numFmtId="4" fontId="4" fillId="0" borderId="0" xfId="0" applyNumberFormat="1" applyFont="1" applyBorder="1" applyAlignment="1"/>
    <xf numFmtId="0" fontId="0" fillId="0" borderId="1" xfId="0" applyBorder="1" applyAlignment="1">
      <alignment horizontal="center" vertical="center"/>
    </xf>
    <xf numFmtId="0" fontId="4" fillId="3" borderId="1" xfId="0" applyFont="1" applyFill="1" applyBorder="1" applyAlignment="1">
      <alignment horizontal="left"/>
    </xf>
    <xf numFmtId="0" fontId="4" fillId="3" borderId="1" xfId="0" applyFont="1" applyFill="1" applyBorder="1" applyAlignment="1">
      <alignment horizontal="left" vertical="center"/>
    </xf>
    <xf numFmtId="164" fontId="4" fillId="3" borderId="1" xfId="0" applyNumberFormat="1" applyFont="1" applyFill="1" applyBorder="1" applyAlignment="1">
      <alignment horizontal="left"/>
    </xf>
    <xf numFmtId="0" fontId="16" fillId="3" borderId="1" xfId="0" applyFont="1" applyFill="1" applyBorder="1" applyAlignment="1">
      <alignment horizontal="right" vertical="center"/>
    </xf>
    <xf numFmtId="0" fontId="13" fillId="3" borderId="1" xfId="0" applyFont="1" applyFill="1" applyBorder="1" applyAlignment="1">
      <alignment horizontal="left"/>
    </xf>
    <xf numFmtId="0" fontId="3" fillId="3" borderId="0" xfId="0" applyFont="1" applyFill="1" applyAlignment="1">
      <alignment horizontal="center" wrapText="1"/>
    </xf>
    <xf numFmtId="0" fontId="4" fillId="3" borderId="1" xfId="0" applyFont="1" applyFill="1" applyBorder="1" applyAlignment="1">
      <alignment horizontal="center" vertical="center"/>
    </xf>
    <xf numFmtId="0" fontId="4" fillId="3" borderId="0" xfId="0" applyFont="1" applyFill="1" applyBorder="1" applyAlignment="1">
      <alignment horizontal="left"/>
    </xf>
    <xf numFmtId="0" fontId="12" fillId="3" borderId="0" xfId="0" applyFont="1" applyFill="1" applyBorder="1" applyAlignment="1">
      <alignment horizontal="left"/>
    </xf>
    <xf numFmtId="4" fontId="3" fillId="3" borderId="1" xfId="0" applyNumberFormat="1" applyFont="1" applyFill="1" applyBorder="1" applyAlignment="1">
      <alignment horizontal="left"/>
    </xf>
    <xf numFmtId="166" fontId="4" fillId="3" borderId="1" xfId="0" applyNumberFormat="1" applyFont="1" applyFill="1" applyBorder="1" applyAlignment="1">
      <alignment horizontal="left"/>
    </xf>
    <xf numFmtId="0" fontId="13" fillId="0" borderId="1" xfId="0" applyFont="1" applyBorder="1" applyAlignment="1">
      <alignment horizontal="left"/>
    </xf>
    <xf numFmtId="166" fontId="4" fillId="3" borderId="4" xfId="0" applyNumberFormat="1" applyFont="1" applyFill="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169" fontId="4" fillId="0" borderId="1" xfId="0" applyNumberFormat="1" applyFont="1" applyBorder="1" applyAlignment="1">
      <alignment horizontal="left"/>
    </xf>
    <xf numFmtId="0" fontId="4" fillId="13" borderId="1" xfId="0" applyFont="1" applyFill="1" applyBorder="1" applyAlignment="1">
      <alignment horizontal="left"/>
    </xf>
    <xf numFmtId="15" fontId="4" fillId="3" borderId="1" xfId="0" applyNumberFormat="1" applyFont="1" applyFill="1" applyBorder="1" applyAlignment="1">
      <alignment horizontal="left"/>
    </xf>
    <xf numFmtId="4" fontId="4" fillId="3" borderId="1" xfId="0" applyNumberFormat="1" applyFont="1" applyFill="1" applyBorder="1" applyAlignment="1">
      <alignment horizontal="left"/>
    </xf>
    <xf numFmtId="0" fontId="4" fillId="3" borderId="0" xfId="0" applyFont="1" applyFill="1" applyBorder="1" applyAlignment="1">
      <alignment horizontal="center"/>
    </xf>
    <xf numFmtId="0" fontId="4" fillId="0" borderId="1" xfId="0" applyFont="1" applyBorder="1" applyAlignment="1">
      <alignment horizontal="left"/>
    </xf>
    <xf numFmtId="0" fontId="4" fillId="5" borderId="1" xfId="0" applyFont="1" applyFill="1" applyBorder="1" applyAlignment="1">
      <alignment horizontal="left"/>
    </xf>
    <xf numFmtId="4" fontId="13" fillId="3" borderId="1" xfId="0" applyNumberFormat="1" applyFont="1" applyFill="1" applyBorder="1" applyAlignment="1">
      <alignment horizontal="left"/>
    </xf>
    <xf numFmtId="14" fontId="4" fillId="0" borderId="1" xfId="0" quotePrefix="1" applyNumberFormat="1" applyFont="1" applyBorder="1" applyAlignment="1">
      <alignment horizontal="left"/>
    </xf>
    <xf numFmtId="0" fontId="4" fillId="3" borderId="4" xfId="0" applyFont="1" applyFill="1" applyBorder="1" applyAlignment="1">
      <alignment horizontal="left"/>
    </xf>
    <xf numFmtId="0" fontId="13" fillId="3" borderId="0" xfId="0" applyFont="1" applyFill="1" applyBorder="1" applyAlignment="1">
      <alignment horizontal="left"/>
    </xf>
    <xf numFmtId="0" fontId="4" fillId="0" borderId="1" xfId="0" applyFont="1" applyFill="1" applyBorder="1" applyAlignment="1">
      <alignment horizontal="left"/>
    </xf>
    <xf numFmtId="10" fontId="4" fillId="3" borderId="0" xfId="1" applyNumberFormat="1" applyFont="1" applyFill="1" applyBorder="1" applyAlignment="1">
      <alignment horizontal="left"/>
    </xf>
    <xf numFmtId="167" fontId="4" fillId="3" borderId="0" xfId="0" applyNumberFormat="1" applyFont="1" applyFill="1" applyBorder="1"/>
    <xf numFmtId="168" fontId="4" fillId="3" borderId="0" xfId="0" applyNumberFormat="1" applyFont="1" applyFill="1" applyBorder="1" applyAlignment="1">
      <alignment horizontal="left"/>
    </xf>
    <xf numFmtId="0" fontId="12" fillId="3" borderId="0" xfId="0" quotePrefix="1" applyFont="1" applyFill="1" applyBorder="1" applyAlignment="1">
      <alignment horizontal="left"/>
    </xf>
    <xf numFmtId="0" fontId="12" fillId="3" borderId="0" xfId="0" applyFont="1" applyFill="1" applyBorder="1" applyAlignment="1">
      <alignment vertical="center"/>
    </xf>
    <xf numFmtId="0" fontId="13" fillId="0" borderId="1" xfId="0" applyFont="1" applyBorder="1" applyAlignment="1">
      <alignment vertical="center"/>
    </xf>
    <xf numFmtId="0" fontId="13" fillId="0" borderId="8" xfId="0" applyFont="1" applyBorder="1" applyAlignment="1">
      <alignment vertical="center"/>
    </xf>
    <xf numFmtId="0" fontId="4" fillId="3" borderId="6" xfId="0" applyFont="1" applyFill="1" applyBorder="1" applyAlignment="1">
      <alignment horizontal="left" vertical="center"/>
    </xf>
    <xf numFmtId="0" fontId="4" fillId="3" borderId="1" xfId="0" applyFont="1" applyFill="1" applyBorder="1" applyAlignment="1">
      <alignment horizontal="left"/>
    </xf>
    <xf numFmtId="0" fontId="3" fillId="3" borderId="2" xfId="0" applyFont="1" applyFill="1" applyBorder="1" applyAlignment="1">
      <alignment horizontal="left" vertical="center"/>
    </xf>
    <xf numFmtId="0" fontId="13" fillId="3" borderId="1" xfId="0" applyFont="1" applyFill="1" applyBorder="1" applyAlignment="1">
      <alignment horizontal="left"/>
    </xf>
    <xf numFmtId="0" fontId="8" fillId="3" borderId="0" xfId="0" applyFont="1" applyFill="1" applyAlignment="1">
      <alignment horizontal="left"/>
    </xf>
    <xf numFmtId="0" fontId="4" fillId="3" borderId="1" xfId="0" applyFont="1" applyFill="1" applyBorder="1" applyAlignment="1">
      <alignment horizontal="center" vertical="center"/>
    </xf>
    <xf numFmtId="0" fontId="3" fillId="3" borderId="1" xfId="0" applyFont="1" applyFill="1" applyBorder="1" applyAlignment="1">
      <alignment horizontal="left"/>
    </xf>
    <xf numFmtId="0" fontId="3" fillId="3" borderId="0" xfId="0" applyFont="1" applyFill="1" applyBorder="1" applyAlignment="1">
      <alignment horizontal="left"/>
    </xf>
    <xf numFmtId="0" fontId="4" fillId="3" borderId="0" xfId="0" applyFont="1" applyFill="1" applyBorder="1" applyAlignment="1">
      <alignment horizontal="left"/>
    </xf>
    <xf numFmtId="0" fontId="3" fillId="3" borderId="5" xfId="0" applyFont="1" applyFill="1" applyBorder="1" applyAlignment="1">
      <alignment horizontal="left"/>
    </xf>
    <xf numFmtId="4" fontId="3" fillId="3" borderId="1" xfId="0" applyNumberFormat="1" applyFont="1" applyFill="1" applyBorder="1" applyAlignment="1">
      <alignment horizontal="left"/>
    </xf>
    <xf numFmtId="0" fontId="13" fillId="5" borderId="1" xfId="0" applyFont="1" applyFill="1" applyBorder="1" applyAlignment="1">
      <alignment horizontal="left"/>
    </xf>
    <xf numFmtId="0" fontId="13" fillId="0" borderId="1" xfId="0" applyFont="1" applyBorder="1" applyAlignment="1">
      <alignment horizontal="left"/>
    </xf>
    <xf numFmtId="166" fontId="4" fillId="3" borderId="4" xfId="0" applyNumberFormat="1" applyFont="1" applyFill="1" applyBorder="1" applyAlignment="1">
      <alignment horizontal="left"/>
    </xf>
    <xf numFmtId="0" fontId="4" fillId="13" borderId="1" xfId="0" applyFont="1" applyFill="1" applyBorder="1" applyAlignment="1">
      <alignment horizontal="left"/>
    </xf>
    <xf numFmtId="15" fontId="4" fillId="3" borderId="1" xfId="0" applyNumberFormat="1" applyFont="1" applyFill="1" applyBorder="1" applyAlignment="1">
      <alignment horizontal="left"/>
    </xf>
    <xf numFmtId="4" fontId="4" fillId="3" borderId="1" xfId="0" applyNumberFormat="1" applyFont="1" applyFill="1" applyBorder="1" applyAlignment="1">
      <alignment horizontal="left"/>
    </xf>
    <xf numFmtId="0" fontId="3" fillId="3" borderId="0" xfId="0" applyFont="1" applyFill="1" applyAlignment="1">
      <alignment horizontal="left"/>
    </xf>
    <xf numFmtId="0" fontId="4" fillId="3" borderId="0" xfId="0" applyFont="1" applyFill="1" applyBorder="1" applyAlignment="1">
      <alignment horizontal="center"/>
    </xf>
    <xf numFmtId="0" fontId="4" fillId="0" borderId="1" xfId="0" applyFont="1" applyBorder="1" applyAlignment="1">
      <alignment horizontal="left"/>
    </xf>
    <xf numFmtId="0" fontId="4" fillId="5" borderId="1" xfId="0" applyFont="1" applyFill="1" applyBorder="1" applyAlignment="1">
      <alignment horizontal="left"/>
    </xf>
    <xf numFmtId="0" fontId="10" fillId="0" borderId="1" xfId="0" applyFont="1" applyBorder="1" applyAlignment="1">
      <alignment horizontal="left"/>
    </xf>
    <xf numFmtId="0" fontId="10" fillId="3" borderId="4" xfId="0" applyFont="1" applyFill="1" applyBorder="1" applyAlignment="1">
      <alignment horizontal="left"/>
    </xf>
    <xf numFmtId="0" fontId="10" fillId="3" borderId="1" xfId="0" applyFont="1" applyFill="1" applyBorder="1" applyAlignment="1">
      <alignment horizontal="left"/>
    </xf>
    <xf numFmtId="0" fontId="4" fillId="3" borderId="4" xfId="0" applyFont="1" applyFill="1" applyBorder="1" applyAlignment="1">
      <alignment horizontal="left"/>
    </xf>
    <xf numFmtId="0" fontId="10" fillId="0" borderId="4" xfId="0" applyFont="1" applyBorder="1" applyAlignment="1">
      <alignment horizontal="left"/>
    </xf>
    <xf numFmtId="167" fontId="10" fillId="0" borderId="4" xfId="0" applyNumberFormat="1" applyFont="1" applyBorder="1" applyAlignment="1">
      <alignment horizontal="left"/>
    </xf>
    <xf numFmtId="4" fontId="3" fillId="3" borderId="5" xfId="0" applyNumberFormat="1" applyFont="1" applyFill="1" applyBorder="1" applyAlignment="1"/>
    <xf numFmtId="0" fontId="10" fillId="3" borderId="1" xfId="0" applyFont="1" applyFill="1" applyBorder="1"/>
    <xf numFmtId="166" fontId="10" fillId="3" borderId="1" xfId="0" applyNumberFormat="1" applyFont="1" applyFill="1" applyBorder="1" applyAlignment="1">
      <alignment horizontal="left"/>
    </xf>
    <xf numFmtId="15" fontId="10" fillId="3" borderId="1" xfId="0" quotePrefix="1" applyNumberFormat="1" applyFont="1" applyFill="1" applyBorder="1" applyAlignment="1">
      <alignment horizontal="left"/>
    </xf>
    <xf numFmtId="167" fontId="4" fillId="5" borderId="1" xfId="0" applyNumberFormat="1" applyFont="1" applyFill="1" applyBorder="1" applyAlignment="1">
      <alignment horizontal="left"/>
    </xf>
    <xf numFmtId="0" fontId="0" fillId="0" borderId="0" xfId="0" applyAlignment="1">
      <alignment horizontal="left"/>
    </xf>
    <xf numFmtId="0" fontId="0" fillId="0" borderId="73" xfId="0" applyBorder="1" applyAlignment="1">
      <alignment horizontal="left"/>
    </xf>
    <xf numFmtId="0" fontId="0" fillId="0" borderId="67" xfId="0" applyBorder="1" applyAlignment="1">
      <alignment horizontal="left"/>
    </xf>
    <xf numFmtId="0" fontId="0" fillId="0" borderId="73" xfId="0" quotePrefix="1" applyBorder="1" applyAlignment="1">
      <alignment horizontal="left"/>
    </xf>
    <xf numFmtId="0" fontId="0" fillId="7" borderId="73" xfId="0" quotePrefix="1" applyFill="1" applyBorder="1" applyAlignment="1">
      <alignment horizontal="left"/>
    </xf>
    <xf numFmtId="2" fontId="0" fillId="8" borderId="73" xfId="0" applyNumberFormat="1" applyFill="1" applyBorder="1" applyAlignment="1">
      <alignment horizontal="left"/>
    </xf>
    <xf numFmtId="0" fontId="0" fillId="8" borderId="73" xfId="0" quotePrefix="1" applyFill="1" applyBorder="1" applyAlignment="1">
      <alignment horizontal="left"/>
    </xf>
    <xf numFmtId="0" fontId="0" fillId="12" borderId="73" xfId="0" applyFill="1" applyBorder="1" applyAlignment="1">
      <alignment horizontal="left"/>
    </xf>
    <xf numFmtId="0" fontId="0" fillId="12" borderId="74" xfId="0" applyFill="1" applyBorder="1" applyAlignment="1">
      <alignment horizontal="left"/>
    </xf>
    <xf numFmtId="0" fontId="1" fillId="0" borderId="70" xfId="0" applyFont="1" applyBorder="1" applyAlignment="1">
      <alignment horizontal="center" vertical="center" wrapText="1"/>
    </xf>
    <xf numFmtId="0" fontId="1" fillId="0" borderId="77" xfId="0" applyFont="1" applyFill="1" applyBorder="1" applyAlignment="1">
      <alignment horizontal="center" vertical="center"/>
    </xf>
    <xf numFmtId="0" fontId="1" fillId="0" borderId="27" xfId="0" applyFont="1" applyBorder="1" applyAlignment="1">
      <alignment horizontal="center" vertical="center"/>
    </xf>
    <xf numFmtId="0" fontId="0" fillId="0" borderId="74" xfId="0" applyBorder="1" applyAlignment="1">
      <alignment horizontal="left"/>
    </xf>
    <xf numFmtId="2" fontId="0" fillId="8" borderId="67" xfId="0" applyNumberFormat="1" applyFill="1" applyBorder="1" applyAlignment="1">
      <alignment horizontal="left"/>
    </xf>
    <xf numFmtId="2" fontId="0" fillId="7" borderId="67" xfId="0" applyNumberFormat="1" applyFill="1" applyBorder="1" applyAlignment="1">
      <alignment horizontal="left"/>
    </xf>
    <xf numFmtId="2" fontId="0" fillId="7" borderId="74" xfId="0" applyNumberFormat="1" applyFill="1" applyBorder="1" applyAlignment="1">
      <alignment horizontal="left"/>
    </xf>
    <xf numFmtId="0" fontId="0" fillId="3" borderId="73" xfId="0" applyFill="1" applyBorder="1" applyAlignment="1">
      <alignment horizontal="left"/>
    </xf>
    <xf numFmtId="0" fontId="0" fillId="3" borderId="30" xfId="0" applyFill="1" applyBorder="1" applyAlignment="1">
      <alignment horizontal="left"/>
    </xf>
    <xf numFmtId="0" fontId="46" fillId="3" borderId="0" xfId="0" applyFont="1" applyFill="1" applyAlignment="1">
      <alignment horizontal="center" vertical="center"/>
    </xf>
    <xf numFmtId="0" fontId="54" fillId="3" borderId="0" xfId="0" applyFont="1" applyFill="1" applyAlignment="1">
      <alignment horizontal="center" vertical="center"/>
    </xf>
    <xf numFmtId="0" fontId="0" fillId="4" borderId="1" xfId="0" applyFill="1" applyBorder="1"/>
    <xf numFmtId="0" fontId="14" fillId="0" borderId="6" xfId="0" applyFont="1" applyBorder="1" applyAlignment="1">
      <alignment horizontal="left" vertical="center"/>
    </xf>
    <xf numFmtId="0" fontId="14" fillId="0" borderId="0" xfId="0" applyFont="1" applyAlignment="1">
      <alignment horizontal="left" vertical="center"/>
    </xf>
    <xf numFmtId="0" fontId="4" fillId="3" borderId="1" xfId="0" applyFont="1" applyFill="1" applyBorder="1" applyAlignment="1">
      <alignment horizontal="left"/>
    </xf>
    <xf numFmtId="0" fontId="4" fillId="3" borderId="2" xfId="0" applyFont="1" applyFill="1" applyBorder="1" applyAlignment="1">
      <alignment horizontal="center" vertical="center"/>
    </xf>
    <xf numFmtId="0" fontId="13" fillId="3" borderId="1" xfId="0" applyFont="1" applyFill="1" applyBorder="1" applyAlignment="1">
      <alignment horizontal="left"/>
    </xf>
    <xf numFmtId="0" fontId="16" fillId="3" borderId="0" xfId="0" applyFont="1" applyFill="1" applyAlignment="1">
      <alignment horizontal="left"/>
    </xf>
    <xf numFmtId="0" fontId="4" fillId="3" borderId="1" xfId="0" applyFont="1" applyFill="1" applyBorder="1" applyAlignment="1">
      <alignment horizontal="center" vertical="center"/>
    </xf>
    <xf numFmtId="0" fontId="3" fillId="3" borderId="1" xfId="0" applyFont="1" applyFill="1" applyBorder="1" applyAlignment="1">
      <alignment horizontal="left"/>
    </xf>
    <xf numFmtId="0" fontId="3" fillId="3" borderId="0" xfId="0" applyFont="1" applyFill="1" applyBorder="1" applyAlignment="1">
      <alignment horizontal="left"/>
    </xf>
    <xf numFmtId="0" fontId="4" fillId="3" borderId="0" xfId="0" applyFont="1" applyFill="1" applyBorder="1" applyAlignment="1">
      <alignment horizontal="left"/>
    </xf>
    <xf numFmtId="4" fontId="3" fillId="3" borderId="1" xfId="0" applyNumberFormat="1" applyFont="1" applyFill="1" applyBorder="1" applyAlignment="1">
      <alignment horizontal="left"/>
    </xf>
    <xf numFmtId="0" fontId="8" fillId="3" borderId="0" xfId="0" applyFont="1" applyFill="1" applyBorder="1" applyAlignment="1">
      <alignment horizontal="left"/>
    </xf>
    <xf numFmtId="166" fontId="4" fillId="3" borderId="1" xfId="0" applyNumberFormat="1" applyFont="1" applyFill="1" applyBorder="1" applyAlignment="1">
      <alignment horizontal="left"/>
    </xf>
    <xf numFmtId="0" fontId="13" fillId="0" borderId="1" xfId="0" applyFont="1" applyBorder="1" applyAlignment="1">
      <alignment horizontal="left"/>
    </xf>
    <xf numFmtId="166" fontId="4" fillId="3" borderId="4" xfId="0" applyNumberFormat="1" applyFont="1" applyFill="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0" fontId="4" fillId="13" borderId="1" xfId="0" applyFont="1" applyFill="1" applyBorder="1" applyAlignment="1">
      <alignment horizontal="left"/>
    </xf>
    <xf numFmtId="15" fontId="4" fillId="3" borderId="1" xfId="0" quotePrefix="1" applyNumberFormat="1" applyFont="1" applyFill="1" applyBorder="1" applyAlignment="1">
      <alignment horizontal="left"/>
    </xf>
    <xf numFmtId="15" fontId="4" fillId="3" borderId="1" xfId="0" applyNumberFormat="1" applyFont="1" applyFill="1" applyBorder="1" applyAlignment="1">
      <alignment horizontal="left"/>
    </xf>
    <xf numFmtId="4" fontId="4" fillId="3" borderId="1" xfId="0" applyNumberFormat="1" applyFont="1" applyFill="1" applyBorder="1" applyAlignment="1">
      <alignment horizontal="left"/>
    </xf>
    <xf numFmtId="0" fontId="3" fillId="3" borderId="0" xfId="0" applyFont="1" applyFill="1" applyAlignment="1">
      <alignment horizontal="left"/>
    </xf>
    <xf numFmtId="0" fontId="4" fillId="3" borderId="0" xfId="0" applyFont="1" applyFill="1" applyBorder="1" applyAlignment="1">
      <alignment horizontal="center"/>
    </xf>
    <xf numFmtId="0" fontId="4" fillId="0" borderId="1" xfId="0" applyFont="1" applyBorder="1" applyAlignment="1">
      <alignment horizontal="left"/>
    </xf>
    <xf numFmtId="0" fontId="4" fillId="5" borderId="1" xfId="0" applyFont="1" applyFill="1" applyBorder="1" applyAlignment="1">
      <alignment horizontal="left"/>
    </xf>
    <xf numFmtId="0" fontId="4" fillId="0" borderId="4" xfId="0" applyFont="1" applyBorder="1" applyAlignment="1">
      <alignment horizontal="left"/>
    </xf>
    <xf numFmtId="0" fontId="4" fillId="3" borderId="4" xfId="0" applyFont="1" applyFill="1" applyBorder="1" applyAlignment="1">
      <alignment horizontal="left"/>
    </xf>
    <xf numFmtId="0" fontId="16" fillId="3" borderId="1" xfId="0" applyFont="1" applyFill="1" applyBorder="1" applyAlignment="1">
      <alignment horizontal="right" vertical="center"/>
    </xf>
    <xf numFmtId="0" fontId="13" fillId="3" borderId="1" xfId="0" applyFont="1" applyFill="1" applyBorder="1" applyAlignment="1">
      <alignment horizontal="left"/>
    </xf>
    <xf numFmtId="4" fontId="4" fillId="0" borderId="1" xfId="0" applyNumberFormat="1" applyFont="1" applyBorder="1" applyAlignment="1">
      <alignment horizontal="left"/>
    </xf>
    <xf numFmtId="0" fontId="13" fillId="5" borderId="1" xfId="0" applyFont="1" applyFill="1" applyBorder="1" applyAlignment="1">
      <alignment horizontal="left"/>
    </xf>
    <xf numFmtId="4" fontId="4" fillId="3" borderId="1" xfId="0" applyNumberFormat="1" applyFont="1" applyFill="1" applyBorder="1" applyAlignment="1">
      <alignment horizontal="left"/>
    </xf>
    <xf numFmtId="2" fontId="0" fillId="8" borderId="83" xfId="0" quotePrefix="1" applyNumberFormat="1" applyFill="1" applyBorder="1" applyAlignment="1">
      <alignment horizontal="left"/>
    </xf>
    <xf numFmtId="0" fontId="4" fillId="3" borderId="1" xfId="0" applyFont="1" applyFill="1" applyBorder="1" applyAlignment="1">
      <alignment horizontal="left"/>
    </xf>
    <xf numFmtId="0" fontId="4" fillId="5" borderId="1" xfId="0" applyFont="1" applyFill="1" applyBorder="1" applyAlignment="1">
      <alignment horizontal="left"/>
    </xf>
    <xf numFmtId="0" fontId="56" fillId="0" borderId="0" xfId="0" applyFont="1"/>
    <xf numFmtId="0" fontId="4" fillId="3" borderId="1" xfId="0" applyFont="1" applyFill="1" applyBorder="1" applyAlignment="1">
      <alignment horizontal="left"/>
    </xf>
    <xf numFmtId="4" fontId="4" fillId="3" borderId="1" xfId="0" applyNumberFormat="1" applyFont="1" applyFill="1" applyBorder="1" applyAlignment="1">
      <alignment horizontal="left"/>
    </xf>
    <xf numFmtId="0" fontId="4" fillId="3" borderId="1" xfId="0" applyFont="1" applyFill="1" applyBorder="1" applyAlignment="1">
      <alignment horizontal="left"/>
    </xf>
    <xf numFmtId="0" fontId="6" fillId="0" borderId="1" xfId="0" applyFont="1" applyBorder="1"/>
    <xf numFmtId="0" fontId="4" fillId="3" borderId="1" xfId="0" applyFont="1" applyFill="1" applyBorder="1" applyAlignment="1">
      <alignment horizontal="left"/>
    </xf>
    <xf numFmtId="0" fontId="13" fillId="3" borderId="1" xfId="0" applyFont="1" applyFill="1" applyBorder="1" applyAlignment="1">
      <alignment horizontal="left"/>
    </xf>
    <xf numFmtId="0" fontId="9" fillId="3" borderId="0" xfId="0" applyFont="1" applyFill="1" applyAlignment="1">
      <alignment horizontal="left"/>
    </xf>
    <xf numFmtId="0" fontId="16" fillId="3" borderId="0" xfId="0" applyFont="1" applyFill="1" applyAlignment="1">
      <alignment horizontal="left"/>
    </xf>
    <xf numFmtId="0" fontId="16" fillId="3" borderId="0" xfId="0" applyFont="1" applyFill="1" applyAlignment="1">
      <alignment horizontal="left" wrapText="1"/>
    </xf>
    <xf numFmtId="0" fontId="4" fillId="3" borderId="1" xfId="0" applyFont="1" applyFill="1" applyBorder="1" applyAlignment="1">
      <alignment horizontal="center" vertical="center"/>
    </xf>
    <xf numFmtId="166" fontId="4" fillId="3" borderId="1" xfId="0" applyNumberFormat="1" applyFont="1" applyFill="1" applyBorder="1" applyAlignment="1">
      <alignment horizontal="left"/>
    </xf>
    <xf numFmtId="0" fontId="13" fillId="5" borderId="1" xfId="0" applyFont="1" applyFill="1" applyBorder="1" applyAlignment="1">
      <alignment horizontal="left"/>
    </xf>
    <xf numFmtId="0" fontId="13" fillId="0" borderId="1" xfId="0" applyFont="1" applyBorder="1" applyAlignment="1">
      <alignment horizontal="left"/>
    </xf>
    <xf numFmtId="166" fontId="4" fillId="3" borderId="4" xfId="0" applyNumberFormat="1" applyFont="1" applyFill="1" applyBorder="1" applyAlignment="1">
      <alignment horizontal="left"/>
    </xf>
    <xf numFmtId="4" fontId="4" fillId="0" borderId="1" xfId="0" applyNumberFormat="1" applyFont="1" applyBorder="1" applyAlignment="1">
      <alignment horizontal="left"/>
    </xf>
    <xf numFmtId="0" fontId="3" fillId="0" borderId="5" xfId="0" applyFont="1" applyBorder="1" applyAlignment="1">
      <alignment horizontal="center" vertical="center"/>
    </xf>
    <xf numFmtId="173" fontId="4" fillId="0" borderId="1" xfId="0" applyNumberFormat="1" applyFont="1" applyBorder="1" applyAlignment="1">
      <alignment horizontal="left"/>
    </xf>
    <xf numFmtId="0" fontId="4" fillId="13" borderId="1" xfId="0" applyFont="1" applyFill="1" applyBorder="1" applyAlignment="1">
      <alignment horizontal="left"/>
    </xf>
    <xf numFmtId="15" fontId="4" fillId="3" borderId="1" xfId="0" quotePrefix="1" applyNumberFormat="1" applyFont="1" applyFill="1" applyBorder="1" applyAlignment="1">
      <alignment horizontal="left"/>
    </xf>
    <xf numFmtId="0" fontId="4" fillId="3" borderId="0" xfId="0" applyFont="1" applyFill="1" applyBorder="1" applyAlignment="1">
      <alignment horizontal="center"/>
    </xf>
    <xf numFmtId="0" fontId="4" fillId="0" borderId="1" xfId="0" applyFont="1" applyBorder="1" applyAlignment="1">
      <alignment horizontal="left"/>
    </xf>
    <xf numFmtId="0" fontId="4" fillId="5" borderId="1" xfId="0" applyFont="1" applyFill="1" applyBorder="1" applyAlignment="1">
      <alignment horizontal="left"/>
    </xf>
    <xf numFmtId="0" fontId="4" fillId="3" borderId="4" xfId="0" applyFont="1" applyFill="1" applyBorder="1" applyAlignment="1">
      <alignment horizontal="left"/>
    </xf>
    <xf numFmtId="0" fontId="13" fillId="3" borderId="0" xfId="0" applyFont="1" applyFill="1" applyBorder="1" applyAlignment="1">
      <alignment horizontal="left"/>
    </xf>
    <xf numFmtId="0" fontId="4" fillId="3" borderId="4" xfId="0" applyFont="1" applyFill="1" applyBorder="1" applyAlignment="1">
      <alignment horizontal="left"/>
    </xf>
    <xf numFmtId="0" fontId="9" fillId="3" borderId="0" xfId="0" applyFont="1" applyFill="1" applyBorder="1" applyAlignment="1">
      <alignment horizontal="left"/>
    </xf>
    <xf numFmtId="0" fontId="8" fillId="3" borderId="0" xfId="0" applyFont="1" applyFill="1" applyBorder="1" applyAlignment="1">
      <alignment horizontal="left"/>
    </xf>
    <xf numFmtId="0" fontId="16" fillId="3" borderId="0" xfId="0" applyFont="1" applyFill="1" applyBorder="1" applyAlignment="1">
      <alignment horizontal="left"/>
    </xf>
    <xf numFmtId="0" fontId="16" fillId="3" borderId="0" xfId="0" applyFont="1" applyFill="1" applyBorder="1" applyAlignment="1">
      <alignment horizontal="left" wrapText="1"/>
    </xf>
    <xf numFmtId="0" fontId="16" fillId="3" borderId="6" xfId="0" applyFont="1" applyFill="1" applyBorder="1" applyAlignment="1">
      <alignment horizontal="left" wrapText="1"/>
    </xf>
    <xf numFmtId="0" fontId="16" fillId="3" borderId="1" xfId="0" applyFont="1" applyFill="1" applyBorder="1" applyAlignment="1">
      <alignment horizontal="right" vertical="center" wrapText="1"/>
    </xf>
    <xf numFmtId="172" fontId="4" fillId="3" borderId="4" xfId="0" quotePrefix="1" applyNumberFormat="1" applyFont="1" applyFill="1" applyBorder="1" applyAlignment="1">
      <alignment horizontal="left"/>
    </xf>
    <xf numFmtId="0" fontId="8" fillId="3" borderId="2" xfId="0" applyFont="1" applyFill="1" applyBorder="1" applyAlignment="1">
      <alignment vertical="center" wrapText="1"/>
    </xf>
    <xf numFmtId="0" fontId="0" fillId="3" borderId="29" xfId="0" applyFill="1" applyBorder="1" applyAlignment="1">
      <alignment horizontal="left" vertical="center"/>
    </xf>
    <xf numFmtId="0" fontId="0" fillId="3" borderId="80" xfId="0" applyFill="1" applyBorder="1" applyAlignment="1">
      <alignment horizontal="left" vertical="center"/>
    </xf>
    <xf numFmtId="0" fontId="1" fillId="0" borderId="72" xfId="0" applyFont="1" applyFill="1" applyBorder="1" applyAlignment="1">
      <alignment horizontal="left" vertical="center"/>
    </xf>
    <xf numFmtId="0" fontId="0" fillId="3" borderId="79" xfId="0" applyFill="1" applyBorder="1" applyAlignment="1">
      <alignment horizontal="left" vertical="center"/>
    </xf>
    <xf numFmtId="0" fontId="0" fillId="3" borderId="76" xfId="0" applyFill="1" applyBorder="1" applyAlignment="1">
      <alignment horizontal="left" vertical="center"/>
    </xf>
    <xf numFmtId="0" fontId="1" fillId="0" borderId="75" xfId="0" applyFont="1" applyBorder="1" applyAlignment="1">
      <alignment horizontal="left" vertical="center"/>
    </xf>
    <xf numFmtId="0" fontId="0" fillId="0" borderId="79" xfId="0" applyBorder="1" applyAlignment="1">
      <alignment horizontal="left" vertical="center"/>
    </xf>
    <xf numFmtId="0" fontId="15" fillId="0" borderId="79" xfId="0" applyFont="1" applyBorder="1" applyAlignment="1">
      <alignment horizontal="left" vertical="center"/>
    </xf>
    <xf numFmtId="0" fontId="15" fillId="0" borderId="78" xfId="0" applyFont="1" applyBorder="1" applyAlignment="1">
      <alignment horizontal="left" vertical="center"/>
    </xf>
    <xf numFmtId="0" fontId="0" fillId="0" borderId="72" xfId="0" applyFont="1" applyBorder="1" applyAlignment="1">
      <alignment horizontal="left" vertical="center"/>
    </xf>
    <xf numFmtId="0" fontId="0" fillId="0" borderId="79" xfId="0" applyFont="1" applyBorder="1" applyAlignment="1">
      <alignment horizontal="left" vertical="center"/>
    </xf>
    <xf numFmtId="0" fontId="0" fillId="0" borderId="76" xfId="0" applyFont="1" applyBorder="1" applyAlignment="1">
      <alignment horizontal="left" vertical="center"/>
    </xf>
    <xf numFmtId="0" fontId="0" fillId="0" borderId="78" xfId="0" applyFont="1" applyBorder="1" applyAlignment="1">
      <alignment horizontal="left" vertical="center"/>
    </xf>
    <xf numFmtId="0" fontId="15" fillId="0" borderId="74" xfId="0" applyFont="1" applyBorder="1" applyAlignment="1">
      <alignment horizontal="left" vertical="center"/>
    </xf>
    <xf numFmtId="0" fontId="0" fillId="0" borderId="75" xfId="0" applyBorder="1" applyAlignment="1">
      <alignment horizontal="left" vertical="center"/>
    </xf>
    <xf numFmtId="0" fontId="0" fillId="0" borderId="80" xfId="0" applyBorder="1" applyAlignment="1">
      <alignment horizontal="left" vertical="center"/>
    </xf>
    <xf numFmtId="0" fontId="0" fillId="3" borderId="75" xfId="0" applyFill="1" applyBorder="1" applyAlignment="1">
      <alignment horizontal="left" vertical="center"/>
    </xf>
    <xf numFmtId="0" fontId="0" fillId="4" borderId="10" xfId="0" applyFill="1" applyBorder="1" applyAlignment="1">
      <alignment horizontal="center" vertical="center"/>
    </xf>
    <xf numFmtId="0" fontId="0" fillId="3" borderId="11" xfId="0" applyFont="1" applyFill="1" applyBorder="1"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0" fillId="4" borderId="12" xfId="0" applyFill="1" applyBorder="1" applyAlignment="1">
      <alignment horizontal="center" vertical="center"/>
    </xf>
    <xf numFmtId="0" fontId="20" fillId="0" borderId="33" xfId="0" applyFont="1" applyFill="1" applyBorder="1" applyAlignment="1">
      <alignment vertical="center"/>
    </xf>
    <xf numFmtId="0" fontId="0" fillId="3" borderId="13" xfId="0" applyFill="1" applyBorder="1" applyAlignment="1">
      <alignment horizontal="center" vertical="center"/>
    </xf>
    <xf numFmtId="0" fontId="0" fillId="4" borderId="1" xfId="0" applyFill="1" applyBorder="1" applyAlignment="1">
      <alignment horizontal="center" vertical="center"/>
    </xf>
    <xf numFmtId="0" fontId="0" fillId="3" borderId="4" xfId="0" applyFill="1" applyBorder="1" applyAlignment="1">
      <alignment horizontal="center" vertical="center"/>
    </xf>
    <xf numFmtId="0" fontId="0" fillId="3" borderId="14" xfId="0" applyFill="1" applyBorder="1" applyAlignment="1">
      <alignment horizontal="center" vertical="center"/>
    </xf>
    <xf numFmtId="0" fontId="20" fillId="3" borderId="34" xfId="0" applyFont="1" applyFill="1" applyBorder="1" applyAlignment="1">
      <alignment vertical="center"/>
    </xf>
    <xf numFmtId="0" fontId="0" fillId="3" borderId="22" xfId="0" applyFill="1" applyBorder="1" applyAlignment="1">
      <alignment horizontal="center" vertical="center"/>
    </xf>
    <xf numFmtId="0" fontId="0" fillId="3" borderId="23" xfId="0" applyFont="1" applyFill="1" applyBorder="1" applyAlignment="1">
      <alignment horizontal="center" vertical="center"/>
    </xf>
    <xf numFmtId="0" fontId="0" fillId="4" borderId="23" xfId="0" applyFill="1" applyBorder="1" applyAlignment="1">
      <alignment horizontal="center" vertical="center"/>
    </xf>
    <xf numFmtId="0" fontId="0" fillId="4" borderId="16" xfId="0" applyFill="1" applyBorder="1" applyAlignment="1">
      <alignment horizontal="center" vertical="center"/>
    </xf>
    <xf numFmtId="0" fontId="0" fillId="3" borderId="24" xfId="0" applyFill="1" applyBorder="1" applyAlignment="1">
      <alignment horizontal="center" vertical="center"/>
    </xf>
    <xf numFmtId="0" fontId="0" fillId="3" borderId="26" xfId="0" applyFill="1" applyBorder="1" applyAlignment="1">
      <alignment horizontal="center" vertical="center"/>
    </xf>
    <xf numFmtId="0" fontId="20" fillId="3" borderId="71" xfId="0" applyFont="1" applyFill="1" applyBorder="1" applyAlignment="1">
      <alignment vertical="center"/>
    </xf>
    <xf numFmtId="0" fontId="0" fillId="4" borderId="18" xfId="0"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4" borderId="25" xfId="0" applyFill="1" applyBorder="1" applyAlignment="1">
      <alignment horizontal="center" vertical="center"/>
    </xf>
    <xf numFmtId="0" fontId="20" fillId="0" borderId="48" xfId="0" applyFont="1" applyFill="1" applyBorder="1" applyAlignment="1">
      <alignment horizontal="left" vertical="center"/>
    </xf>
    <xf numFmtId="0" fontId="0" fillId="3" borderId="18" xfId="0" applyFill="1" applyBorder="1" applyAlignment="1">
      <alignment horizontal="center" vertical="center"/>
    </xf>
    <xf numFmtId="0" fontId="0" fillId="3" borderId="25" xfId="0" applyFill="1" applyBorder="1" applyAlignment="1">
      <alignment horizontal="center" vertical="center"/>
    </xf>
    <xf numFmtId="0" fontId="0" fillId="0" borderId="4" xfId="0" applyBorder="1" applyAlignment="1">
      <alignment horizontal="center" vertical="center"/>
    </xf>
    <xf numFmtId="0" fontId="0" fillId="4" borderId="14" xfId="0" applyFill="1" applyBorder="1" applyAlignment="1">
      <alignment horizontal="center" vertical="center"/>
    </xf>
    <xf numFmtId="0" fontId="20" fillId="0" borderId="34" xfId="0" applyFont="1" applyFill="1" applyBorder="1" applyAlignment="1">
      <alignment vertical="center"/>
    </xf>
    <xf numFmtId="0" fontId="0" fillId="0" borderId="14" xfId="0" applyBorder="1" applyAlignment="1">
      <alignment horizontal="center" vertical="center"/>
    </xf>
    <xf numFmtId="0" fontId="20" fillId="0" borderId="34" xfId="0" applyFont="1" applyFill="1" applyBorder="1" applyAlignment="1">
      <alignment horizontal="left" vertical="center"/>
    </xf>
    <xf numFmtId="0" fontId="21" fillId="0" borderId="34" xfId="0" applyFont="1" applyBorder="1" applyAlignment="1">
      <alignment horizontal="left" vertical="center"/>
    </xf>
    <xf numFmtId="0" fontId="20" fillId="0" borderId="34" xfId="0" applyFont="1" applyBorder="1" applyAlignment="1">
      <alignment horizontal="left" vertical="center"/>
    </xf>
    <xf numFmtId="0" fontId="0" fillId="3" borderId="43" xfId="0" applyFill="1" applyBorder="1" applyAlignment="1">
      <alignment horizontal="center" vertical="center"/>
    </xf>
    <xf numFmtId="0" fontId="0" fillId="0" borderId="2" xfId="0" applyBorder="1" applyAlignment="1">
      <alignment horizontal="center" vertical="center"/>
    </xf>
    <xf numFmtId="0" fontId="0" fillId="4" borderId="2" xfId="0" applyFill="1" applyBorder="1" applyAlignment="1">
      <alignment horizontal="center" vertical="center"/>
    </xf>
    <xf numFmtId="0" fontId="0" fillId="0" borderId="31" xfId="0" applyBorder="1" applyAlignment="1">
      <alignment horizontal="center" vertical="center"/>
    </xf>
    <xf numFmtId="0" fontId="0" fillId="0" borderId="81" xfId="0" applyBorder="1" applyAlignment="1">
      <alignment horizontal="center" vertical="center"/>
    </xf>
    <xf numFmtId="0" fontId="20" fillId="0" borderId="82" xfId="0" applyFont="1" applyFill="1" applyBorder="1" applyAlignment="1">
      <alignment horizontal="left" vertical="center"/>
    </xf>
    <xf numFmtId="0" fontId="0" fillId="3" borderId="10" xfId="0" applyFill="1" applyBorder="1" applyAlignment="1">
      <alignment horizontal="center" vertical="center"/>
    </xf>
    <xf numFmtId="0" fontId="15" fillId="3" borderId="11" xfId="0" applyFont="1" applyFill="1" applyBorder="1" applyAlignment="1">
      <alignment horizontal="center" vertical="center"/>
    </xf>
    <xf numFmtId="0" fontId="0" fillId="3" borderId="11" xfId="0" applyFill="1" applyBorder="1" applyAlignment="1">
      <alignment horizontal="center" vertical="center"/>
    </xf>
    <xf numFmtId="0" fontId="0" fillId="4" borderId="20" xfId="0" applyFill="1" applyBorder="1" applyAlignment="1">
      <alignment horizontal="center" vertical="center"/>
    </xf>
    <xf numFmtId="0" fontId="20" fillId="3" borderId="33" xfId="0" applyFont="1" applyFill="1" applyBorder="1" applyAlignment="1">
      <alignment horizontal="left" vertical="center"/>
    </xf>
    <xf numFmtId="0" fontId="15" fillId="0" borderId="1" xfId="0" applyFont="1" applyBorder="1" applyAlignment="1">
      <alignment horizontal="center" vertical="center"/>
    </xf>
    <xf numFmtId="0" fontId="20" fillId="3" borderId="34" xfId="0" applyFont="1" applyFill="1" applyBorder="1" applyAlignment="1">
      <alignment horizontal="left" vertical="center"/>
    </xf>
    <xf numFmtId="0" fontId="0" fillId="3" borderId="15" xfId="0" applyFill="1" applyBorder="1" applyAlignment="1">
      <alignment horizontal="center" vertical="center"/>
    </xf>
    <xf numFmtId="0" fontId="0" fillId="0" borderId="16" xfId="0" applyBorder="1" applyAlignment="1">
      <alignment horizontal="center" vertical="center"/>
    </xf>
    <xf numFmtId="0" fontId="0" fillId="3" borderId="45" xfId="0" applyFill="1" applyBorder="1" applyAlignment="1">
      <alignment horizontal="center" vertical="center"/>
    </xf>
    <xf numFmtId="0" fontId="0" fillId="4" borderId="51" xfId="0" applyFill="1" applyBorder="1" applyAlignment="1">
      <alignment horizontal="center" vertical="center"/>
    </xf>
    <xf numFmtId="0" fontId="20" fillId="0" borderId="35" xfId="0" applyFont="1" applyBorder="1" applyAlignment="1">
      <alignment vertical="center"/>
    </xf>
    <xf numFmtId="0" fontId="0" fillId="4" borderId="19" xfId="0" applyFill="1" applyBorder="1" applyAlignment="1">
      <alignment horizontal="center" vertical="center"/>
    </xf>
    <xf numFmtId="0" fontId="0" fillId="0" borderId="25" xfId="0" applyBorder="1" applyAlignment="1">
      <alignment horizontal="center" vertical="center"/>
    </xf>
    <xf numFmtId="0" fontId="20" fillId="0" borderId="82" xfId="0" applyFont="1" applyBorder="1" applyAlignment="1">
      <alignment horizontal="left" vertical="center"/>
    </xf>
    <xf numFmtId="0" fontId="0" fillId="4" borderId="11" xfId="0" applyFill="1" applyBorder="1" applyAlignment="1">
      <alignment horizontal="center" vertical="center"/>
    </xf>
    <xf numFmtId="0" fontId="20" fillId="0" borderId="33" xfId="0" applyFont="1" applyFill="1" applyBorder="1" applyAlignment="1">
      <alignment horizontal="left" vertical="center"/>
    </xf>
    <xf numFmtId="0" fontId="15" fillId="3" borderId="1" xfId="0" applyFont="1" applyFill="1" applyBorder="1" applyAlignment="1">
      <alignment horizontal="center" vertical="center"/>
    </xf>
    <xf numFmtId="0" fontId="0" fillId="3" borderId="21" xfId="0" applyFill="1" applyBorder="1" applyAlignment="1">
      <alignment horizontal="center" vertical="center"/>
    </xf>
    <xf numFmtId="0" fontId="15" fillId="4" borderId="1" xfId="0" applyFont="1" applyFill="1" applyBorder="1" applyAlignment="1">
      <alignment horizontal="center" vertical="center"/>
    </xf>
    <xf numFmtId="0" fontId="0" fillId="3" borderId="23" xfId="0" applyFill="1" applyBorder="1" applyAlignment="1">
      <alignment horizontal="center" vertical="center"/>
    </xf>
    <xf numFmtId="0" fontId="0" fillId="0" borderId="23" xfId="0" applyBorder="1" applyAlignment="1">
      <alignment horizontal="center" vertical="center"/>
    </xf>
    <xf numFmtId="0" fontId="0" fillId="4" borderId="26" xfId="0" applyFill="1" applyBorder="1" applyAlignment="1">
      <alignment horizontal="center" vertical="center"/>
    </xf>
    <xf numFmtId="0" fontId="20" fillId="0" borderId="48" xfId="0" applyFont="1" applyFill="1" applyBorder="1" applyAlignment="1">
      <alignment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20" fillId="0" borderId="35" xfId="0" applyFont="1" applyFill="1" applyBorder="1" applyAlignment="1">
      <alignment vertical="center"/>
    </xf>
    <xf numFmtId="0" fontId="20" fillId="0" borderId="33" xfId="0" applyFont="1" applyBorder="1" applyAlignment="1">
      <alignment horizontal="left" vertical="center"/>
    </xf>
    <xf numFmtId="0" fontId="0" fillId="0" borderId="51" xfId="0" applyBorder="1" applyAlignment="1">
      <alignment horizontal="center" vertical="center"/>
    </xf>
    <xf numFmtId="0" fontId="20" fillId="0" borderId="35" xfId="0" applyFont="1" applyBorder="1" applyAlignment="1">
      <alignment horizontal="left" vertical="center"/>
    </xf>
    <xf numFmtId="0" fontId="6" fillId="0" borderId="0" xfId="0" applyFont="1" applyAlignment="1">
      <alignment vertical="center"/>
    </xf>
    <xf numFmtId="0" fontId="0" fillId="0" borderId="0" xfId="0" applyAlignment="1">
      <alignment horizontal="left" vertical="center"/>
    </xf>
    <xf numFmtId="0" fontId="0" fillId="0" borderId="0" xfId="0" applyAlignment="1">
      <alignment vertical="center"/>
    </xf>
    <xf numFmtId="0" fontId="4" fillId="3" borderId="1" xfId="0" applyFont="1" applyFill="1" applyBorder="1" applyAlignment="1">
      <alignment horizontal="left"/>
    </xf>
    <xf numFmtId="0" fontId="16" fillId="3" borderId="1" xfId="0" applyFont="1" applyFill="1" applyBorder="1" applyAlignment="1">
      <alignment horizontal="right" vertical="center"/>
    </xf>
    <xf numFmtId="0" fontId="16" fillId="3" borderId="2" xfId="0" applyFont="1" applyFill="1" applyBorder="1" applyAlignment="1">
      <alignment horizontal="right" vertical="center"/>
    </xf>
    <xf numFmtId="0" fontId="16" fillId="3" borderId="0" xfId="0" applyFont="1" applyFill="1" applyAlignment="1">
      <alignment horizontal="left"/>
    </xf>
    <xf numFmtId="166" fontId="4" fillId="3" borderId="1" xfId="0" applyNumberFormat="1" applyFont="1" applyFill="1" applyBorder="1" applyAlignment="1">
      <alignment horizontal="left"/>
    </xf>
    <xf numFmtId="4" fontId="4" fillId="0" borderId="1" xfId="0" applyNumberFormat="1" applyFont="1" applyBorder="1" applyAlignment="1">
      <alignment horizontal="left"/>
    </xf>
    <xf numFmtId="15" fontId="4" fillId="3" borderId="1" xfId="0" applyNumberFormat="1" applyFont="1" applyFill="1" applyBorder="1" applyAlignment="1">
      <alignment horizontal="left"/>
    </xf>
    <xf numFmtId="4" fontId="4" fillId="3" borderId="1" xfId="0" applyNumberFormat="1" applyFont="1" applyFill="1" applyBorder="1" applyAlignment="1">
      <alignment horizontal="left"/>
    </xf>
    <xf numFmtId="0" fontId="10" fillId="0" borderId="1" xfId="0" applyFont="1" applyBorder="1" applyAlignment="1">
      <alignment horizontal="left"/>
    </xf>
    <xf numFmtId="0" fontId="10" fillId="3" borderId="4" xfId="0" applyFont="1" applyFill="1" applyBorder="1" applyAlignment="1">
      <alignment horizontal="left"/>
    </xf>
    <xf numFmtId="0" fontId="10" fillId="3" borderId="1" xfId="0" applyFont="1" applyFill="1" applyBorder="1" applyAlignment="1">
      <alignment horizontal="left"/>
    </xf>
    <xf numFmtId="173" fontId="10" fillId="3" borderId="1" xfId="0" applyNumberFormat="1" applyFont="1" applyFill="1" applyBorder="1" applyAlignment="1">
      <alignment horizontal="left"/>
    </xf>
    <xf numFmtId="15" fontId="10" fillId="3" borderId="1" xfId="0" applyNumberFormat="1" applyFont="1" applyFill="1" applyBorder="1" applyAlignment="1">
      <alignment horizontal="left"/>
    </xf>
    <xf numFmtId="0" fontId="10" fillId="3" borderId="1" xfId="0" applyFont="1" applyFill="1" applyBorder="1" applyAlignment="1">
      <alignment vertical="center"/>
    </xf>
    <xf numFmtId="0" fontId="15" fillId="3" borderId="23" xfId="0" applyFont="1" applyFill="1" applyBorder="1" applyAlignment="1">
      <alignment horizontal="center" vertical="center"/>
    </xf>
    <xf numFmtId="0" fontId="16" fillId="3" borderId="1" xfId="0" applyFont="1" applyFill="1" applyBorder="1" applyAlignment="1">
      <alignment horizontal="right" vertical="center"/>
    </xf>
    <xf numFmtId="0" fontId="10" fillId="0" borderId="1" xfId="0" applyFont="1" applyBorder="1" applyAlignment="1">
      <alignment horizontal="left"/>
    </xf>
    <xf numFmtId="0" fontId="10" fillId="3" borderId="4" xfId="0" applyFont="1" applyFill="1" applyBorder="1" applyAlignment="1">
      <alignment horizontal="left"/>
    </xf>
    <xf numFmtId="0" fontId="10" fillId="3" borderId="1" xfId="0" applyFont="1" applyFill="1" applyBorder="1" applyAlignment="1">
      <alignment horizontal="left"/>
    </xf>
    <xf numFmtId="0" fontId="4" fillId="3" borderId="1" xfId="0" applyFont="1" applyFill="1" applyBorder="1" applyAlignment="1">
      <alignment horizontal="left"/>
    </xf>
    <xf numFmtId="0" fontId="4" fillId="3" borderId="1" xfId="0" applyFont="1" applyFill="1" applyBorder="1" applyAlignment="1">
      <alignment horizontal="left" vertical="center"/>
    </xf>
    <xf numFmtId="164" fontId="4" fillId="3" borderId="1" xfId="0" applyNumberFormat="1" applyFont="1" applyFill="1" applyBorder="1" applyAlignment="1">
      <alignment horizontal="left"/>
    </xf>
    <xf numFmtId="0" fontId="13" fillId="3" borderId="1" xfId="0" applyFont="1" applyFill="1" applyBorder="1" applyAlignment="1">
      <alignment horizontal="left"/>
    </xf>
    <xf numFmtId="10" fontId="4" fillId="3" borderId="1" xfId="1" applyNumberFormat="1" applyFont="1" applyFill="1" applyBorder="1" applyAlignment="1">
      <alignment horizontal="left"/>
    </xf>
    <xf numFmtId="0" fontId="4" fillId="3" borderId="1" xfId="0" applyFont="1" applyFill="1" applyBorder="1" applyAlignment="1">
      <alignment horizontal="center" vertical="center"/>
    </xf>
    <xf numFmtId="0" fontId="4" fillId="3" borderId="0" xfId="0" applyFont="1" applyFill="1" applyBorder="1" applyAlignment="1">
      <alignment horizontal="left"/>
    </xf>
    <xf numFmtId="166" fontId="4" fillId="3" borderId="1" xfId="0" applyNumberFormat="1" applyFont="1" applyFill="1" applyBorder="1" applyAlignment="1">
      <alignment horizontal="left"/>
    </xf>
    <xf numFmtId="166" fontId="4" fillId="3" borderId="4" xfId="0" applyNumberFormat="1" applyFont="1" applyFill="1" applyBorder="1" applyAlignment="1">
      <alignment horizontal="left"/>
    </xf>
    <xf numFmtId="0" fontId="4" fillId="13" borderId="1" xfId="0" applyFont="1" applyFill="1" applyBorder="1" applyAlignment="1">
      <alignment horizontal="left"/>
    </xf>
    <xf numFmtId="15" fontId="4" fillId="3" borderId="1" xfId="0" applyNumberFormat="1" applyFont="1" applyFill="1" applyBorder="1" applyAlignment="1">
      <alignment horizontal="left"/>
    </xf>
    <xf numFmtId="0" fontId="3" fillId="3" borderId="0" xfId="0" applyFont="1" applyFill="1" applyAlignment="1">
      <alignment horizontal="left"/>
    </xf>
    <xf numFmtId="4" fontId="4" fillId="3" borderId="1" xfId="0" applyNumberFormat="1" applyFont="1" applyFill="1" applyBorder="1" applyAlignment="1">
      <alignment horizontal="left"/>
    </xf>
    <xf numFmtId="0" fontId="4" fillId="0" borderId="1" xfId="0" applyFont="1" applyBorder="1" applyAlignment="1">
      <alignment horizontal="left"/>
    </xf>
    <xf numFmtId="0" fontId="4" fillId="5" borderId="1" xfId="0" applyFont="1" applyFill="1" applyBorder="1" applyAlignment="1">
      <alignment horizontal="left"/>
    </xf>
    <xf numFmtId="0" fontId="10" fillId="3" borderId="4" xfId="0" applyFont="1" applyFill="1" applyBorder="1" applyAlignment="1">
      <alignment horizontal="left"/>
    </xf>
    <xf numFmtId="0" fontId="4" fillId="3" borderId="4" xfId="0" applyFont="1" applyFill="1" applyBorder="1" applyAlignment="1">
      <alignment horizontal="left"/>
    </xf>
    <xf numFmtId="0" fontId="10" fillId="3" borderId="1" xfId="0" applyFont="1" applyFill="1" applyBorder="1" applyAlignment="1">
      <alignment horizontal="left"/>
    </xf>
    <xf numFmtId="0" fontId="10" fillId="0" borderId="1" xfId="0" applyFont="1" applyBorder="1" applyAlignment="1">
      <alignment horizontal="left"/>
    </xf>
    <xf numFmtId="0" fontId="4" fillId="0" borderId="4" xfId="0" applyFont="1" applyBorder="1" applyAlignment="1">
      <alignment horizontal="left"/>
    </xf>
    <xf numFmtId="0" fontId="4" fillId="3" borderId="1" xfId="0" applyFont="1" applyFill="1" applyBorder="1" applyAlignment="1">
      <alignment horizontal="left"/>
    </xf>
    <xf numFmtId="0" fontId="13" fillId="3" borderId="1" xfId="0" applyFont="1" applyFill="1" applyBorder="1" applyAlignment="1">
      <alignment horizontal="left"/>
    </xf>
    <xf numFmtId="0" fontId="16" fillId="3" borderId="0" xfId="0" applyFont="1" applyFill="1" applyAlignment="1">
      <alignment horizontal="left"/>
    </xf>
    <xf numFmtId="0" fontId="8" fillId="3" borderId="0" xfId="0" applyFont="1" applyFill="1" applyAlignment="1">
      <alignment horizontal="left"/>
    </xf>
    <xf numFmtId="0" fontId="4" fillId="3" borderId="1" xfId="0" applyFont="1" applyFill="1" applyBorder="1" applyAlignment="1">
      <alignment horizontal="center" vertical="center"/>
    </xf>
    <xf numFmtId="166" fontId="4" fillId="3" borderId="1" xfId="0" applyNumberFormat="1" applyFont="1" applyFill="1" applyBorder="1" applyAlignment="1">
      <alignment horizontal="left"/>
    </xf>
    <xf numFmtId="0" fontId="13" fillId="0" borderId="1" xfId="0" applyFont="1" applyBorder="1" applyAlignment="1">
      <alignment horizontal="left"/>
    </xf>
    <xf numFmtId="0" fontId="13" fillId="5" borderId="1" xfId="0" applyFont="1" applyFill="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0" fontId="4" fillId="13" borderId="1" xfId="0" applyFont="1" applyFill="1" applyBorder="1" applyAlignment="1">
      <alignment horizontal="left"/>
    </xf>
    <xf numFmtId="15" fontId="4" fillId="3" borderId="1" xfId="0" quotePrefix="1" applyNumberFormat="1" applyFont="1" applyFill="1" applyBorder="1" applyAlignment="1">
      <alignment horizontal="left"/>
    </xf>
    <xf numFmtId="15" fontId="4" fillId="3" borderId="1" xfId="0" applyNumberFormat="1" applyFont="1" applyFill="1" applyBorder="1" applyAlignment="1">
      <alignment horizontal="left"/>
    </xf>
    <xf numFmtId="0" fontId="4" fillId="0" borderId="1" xfId="0" applyFont="1" applyBorder="1" applyAlignment="1">
      <alignment horizontal="left"/>
    </xf>
    <xf numFmtId="0" fontId="4" fillId="5" borderId="1" xfId="0" applyFont="1" applyFill="1" applyBorder="1" applyAlignment="1">
      <alignment horizontal="left"/>
    </xf>
    <xf numFmtId="0" fontId="4" fillId="0" borderId="4" xfId="0" applyFont="1" applyBorder="1" applyAlignment="1">
      <alignment horizontal="left"/>
    </xf>
    <xf numFmtId="0" fontId="10" fillId="3" borderId="4" xfId="0" applyFont="1" applyFill="1" applyBorder="1" applyAlignment="1">
      <alignment horizontal="left"/>
    </xf>
    <xf numFmtId="0" fontId="10" fillId="3" borderId="1" xfId="0" applyFont="1" applyFill="1" applyBorder="1" applyAlignment="1">
      <alignment horizontal="left"/>
    </xf>
    <xf numFmtId="0" fontId="4" fillId="3" borderId="4" xfId="0" applyFont="1" applyFill="1" applyBorder="1" applyAlignment="1">
      <alignment horizontal="left"/>
    </xf>
    <xf numFmtId="179" fontId="4" fillId="0" borderId="1" xfId="0" applyNumberFormat="1" applyFont="1" applyBorder="1" applyAlignment="1">
      <alignment horizontal="left"/>
    </xf>
    <xf numFmtId="179" fontId="13" fillId="0" borderId="1" xfId="0" applyNumberFormat="1" applyFont="1" applyBorder="1" applyAlignment="1">
      <alignment horizontal="left"/>
    </xf>
    <xf numFmtId="179" fontId="10" fillId="0" borderId="4" xfId="0" applyNumberFormat="1" applyFont="1" applyBorder="1" applyAlignment="1">
      <alignment horizontal="left"/>
    </xf>
    <xf numFmtId="0" fontId="0" fillId="3" borderId="0" xfId="0" applyFont="1" applyFill="1" applyAlignment="1">
      <alignment horizontal="center"/>
    </xf>
    <xf numFmtId="0" fontId="4" fillId="3" borderId="17" xfId="0" applyFont="1" applyFill="1" applyBorder="1" applyAlignment="1"/>
    <xf numFmtId="0" fontId="4" fillId="3" borderId="0" xfId="0" applyFont="1" applyFill="1" applyAlignment="1">
      <alignment horizontal="left" vertical="center"/>
    </xf>
    <xf numFmtId="0" fontId="10" fillId="5" borderId="1" xfId="0" applyFont="1" applyFill="1" applyBorder="1" applyAlignment="1">
      <alignment horizontal="left"/>
    </xf>
    <xf numFmtId="0" fontId="4" fillId="3" borderId="1" xfId="0" applyFont="1" applyFill="1" applyBorder="1" applyAlignment="1">
      <alignment horizontal="left"/>
    </xf>
    <xf numFmtId="0" fontId="4" fillId="3" borderId="4" xfId="0" applyFont="1" applyFill="1" applyBorder="1" applyAlignment="1">
      <alignment horizontal="left"/>
    </xf>
    <xf numFmtId="166" fontId="4" fillId="3" borderId="4" xfId="0" applyNumberFormat="1" applyFont="1" applyFill="1" applyBorder="1" applyAlignment="1">
      <alignment horizontal="left"/>
    </xf>
    <xf numFmtId="4" fontId="4" fillId="3" borderId="1" xfId="0" applyNumberFormat="1" applyFont="1" applyFill="1" applyBorder="1" applyAlignment="1">
      <alignment horizontal="left"/>
    </xf>
    <xf numFmtId="0" fontId="4" fillId="5" borderId="1" xfId="0" applyFont="1" applyFill="1" applyBorder="1" applyAlignment="1">
      <alignment horizontal="left"/>
    </xf>
    <xf numFmtId="4" fontId="13" fillId="3" borderId="1" xfId="0" applyNumberFormat="1" applyFont="1" applyFill="1" applyBorder="1" applyAlignment="1">
      <alignment horizontal="left"/>
    </xf>
    <xf numFmtId="0" fontId="10" fillId="3" borderId="4" xfId="0" applyFont="1" applyFill="1" applyBorder="1" applyAlignment="1">
      <alignment horizontal="left"/>
    </xf>
    <xf numFmtId="0" fontId="10" fillId="3" borderId="1" xfId="0" applyFont="1" applyFill="1" applyBorder="1" applyAlignment="1">
      <alignment horizontal="left"/>
    </xf>
    <xf numFmtId="0" fontId="4" fillId="0" borderId="0" xfId="0" applyFont="1" applyAlignment="1">
      <alignment horizontal="left" vertical="center"/>
    </xf>
    <xf numFmtId="0" fontId="4" fillId="3" borderId="1" xfId="0" applyFont="1" applyFill="1" applyBorder="1" applyAlignment="1">
      <alignment horizontal="left"/>
    </xf>
    <xf numFmtId="0" fontId="4" fillId="3" borderId="1" xfId="0" applyFont="1" applyFill="1" applyBorder="1" applyAlignment="1">
      <alignment horizontal="left" vertical="center"/>
    </xf>
    <xf numFmtId="164" fontId="4" fillId="3" borderId="1" xfId="0" applyNumberFormat="1" applyFont="1" applyFill="1" applyBorder="1" applyAlignment="1">
      <alignment horizontal="left"/>
    </xf>
    <xf numFmtId="0" fontId="13" fillId="3" borderId="1" xfId="0" applyFont="1" applyFill="1" applyBorder="1" applyAlignment="1">
      <alignment horizontal="left"/>
    </xf>
    <xf numFmtId="10" fontId="4" fillId="3" borderId="1" xfId="1" applyNumberFormat="1" applyFont="1" applyFill="1" applyBorder="1" applyAlignment="1">
      <alignment horizontal="left"/>
    </xf>
    <xf numFmtId="0" fontId="3" fillId="3" borderId="0" xfId="0" applyFont="1" applyFill="1" applyBorder="1" applyAlignment="1">
      <alignment horizontal="left"/>
    </xf>
    <xf numFmtId="0" fontId="8" fillId="3" borderId="0" xfId="0" applyFont="1" applyFill="1" applyBorder="1" applyAlignment="1">
      <alignment horizontal="left"/>
    </xf>
    <xf numFmtId="0" fontId="4" fillId="13" borderId="1" xfId="0" applyFont="1" applyFill="1" applyBorder="1" applyAlignment="1">
      <alignment horizontal="left"/>
    </xf>
    <xf numFmtId="0" fontId="4" fillId="3" borderId="0" xfId="0" applyFont="1" applyFill="1" applyBorder="1" applyAlignment="1">
      <alignment horizontal="center"/>
    </xf>
    <xf numFmtId="0" fontId="10" fillId="0" borderId="1" xfId="0" applyFont="1" applyBorder="1" applyAlignment="1">
      <alignment horizontal="left"/>
    </xf>
    <xf numFmtId="0" fontId="13" fillId="3" borderId="0" xfId="0" applyFont="1" applyFill="1" applyBorder="1" applyAlignment="1">
      <alignment horizontal="left"/>
    </xf>
    <xf numFmtId="0" fontId="10" fillId="3" borderId="4" xfId="0" quotePrefix="1" applyFont="1" applyFill="1" applyBorder="1" applyAlignment="1">
      <alignment horizontal="left"/>
    </xf>
    <xf numFmtId="14" fontId="10" fillId="3" borderId="1" xfId="0" quotePrefix="1" applyNumberFormat="1" applyFont="1" applyFill="1" applyBorder="1" applyAlignment="1">
      <alignment horizontal="left"/>
    </xf>
    <xf numFmtId="0" fontId="10" fillId="3" borderId="1" xfId="0" quotePrefix="1" applyFont="1" applyFill="1" applyBorder="1" applyAlignment="1">
      <alignment horizontal="left"/>
    </xf>
    <xf numFmtId="167" fontId="10" fillId="3" borderId="1" xfId="0" applyNumberFormat="1" applyFont="1" applyFill="1" applyBorder="1" applyAlignment="1">
      <alignment horizontal="left"/>
    </xf>
    <xf numFmtId="165" fontId="10" fillId="3" borderId="1" xfId="0" applyNumberFormat="1" applyFont="1" applyFill="1" applyBorder="1" applyAlignment="1">
      <alignment horizontal="left"/>
    </xf>
    <xf numFmtId="167" fontId="10" fillId="5" borderId="4" xfId="0" applyNumberFormat="1" applyFont="1" applyFill="1" applyBorder="1" applyAlignment="1">
      <alignment horizontal="left"/>
    </xf>
    <xf numFmtId="167" fontId="10" fillId="3" borderId="4" xfId="0" applyNumberFormat="1" applyFont="1" applyFill="1" applyBorder="1" applyAlignment="1">
      <alignment horizontal="left"/>
    </xf>
    <xf numFmtId="0" fontId="10" fillId="5" borderId="4" xfId="0" quotePrefix="1" applyFont="1" applyFill="1" applyBorder="1" applyAlignment="1">
      <alignment horizontal="left"/>
    </xf>
    <xf numFmtId="0" fontId="4" fillId="3" borderId="1" xfId="0" applyFont="1" applyFill="1" applyBorder="1" applyAlignment="1">
      <alignment horizontal="left"/>
    </xf>
    <xf numFmtId="0" fontId="13" fillId="3" borderId="1" xfId="0" applyFont="1" applyFill="1" applyBorder="1" applyAlignment="1">
      <alignment horizontal="left"/>
    </xf>
    <xf numFmtId="0" fontId="4" fillId="3" borderId="1" xfId="0" applyFont="1" applyFill="1" applyBorder="1" applyAlignment="1">
      <alignment horizontal="center" vertical="center"/>
    </xf>
    <xf numFmtId="0" fontId="4" fillId="3" borderId="0" xfId="0" applyFont="1" applyFill="1" applyBorder="1" applyAlignment="1">
      <alignment horizontal="left"/>
    </xf>
    <xf numFmtId="0" fontId="4" fillId="3" borderId="4" xfId="0" applyFont="1" applyFill="1" applyBorder="1" applyAlignment="1">
      <alignment horizontal="left"/>
    </xf>
    <xf numFmtId="0" fontId="8" fillId="3" borderId="0" xfId="0" applyFont="1" applyFill="1" applyBorder="1" applyAlignment="1">
      <alignment horizontal="left"/>
    </xf>
    <xf numFmtId="166" fontId="4" fillId="3" borderId="4" xfId="0" applyNumberFormat="1" applyFont="1" applyFill="1" applyBorder="1" applyAlignment="1">
      <alignment horizontal="left"/>
    </xf>
    <xf numFmtId="0" fontId="13" fillId="5" borderId="1" xfId="0" applyFont="1" applyFill="1" applyBorder="1" applyAlignment="1">
      <alignment horizontal="left"/>
    </xf>
    <xf numFmtId="0" fontId="4" fillId="13" borderId="1" xfId="0" applyFont="1" applyFill="1" applyBorder="1" applyAlignment="1">
      <alignment horizontal="left"/>
    </xf>
    <xf numFmtId="15" fontId="4" fillId="3" borderId="1" xfId="0" applyNumberFormat="1" applyFont="1" applyFill="1" applyBorder="1" applyAlignment="1">
      <alignment horizontal="left"/>
    </xf>
    <xf numFmtId="0" fontId="3" fillId="3" borderId="0" xfId="0" applyFont="1" applyFill="1" applyAlignment="1">
      <alignment horizontal="left"/>
    </xf>
    <xf numFmtId="4" fontId="4" fillId="3" borderId="1" xfId="0" applyNumberFormat="1" applyFont="1" applyFill="1" applyBorder="1" applyAlignment="1">
      <alignment horizontal="left"/>
    </xf>
    <xf numFmtId="0" fontId="4" fillId="5" borderId="1" xfId="0" applyFont="1" applyFill="1" applyBorder="1" applyAlignment="1">
      <alignment horizontal="left"/>
    </xf>
    <xf numFmtId="0" fontId="4" fillId="3" borderId="0" xfId="0" applyFont="1" applyFill="1" applyBorder="1" applyAlignment="1">
      <alignment horizontal="center"/>
    </xf>
    <xf numFmtId="0" fontId="10" fillId="3" borderId="4" xfId="0" applyFont="1" applyFill="1" applyBorder="1" applyAlignment="1">
      <alignment horizontal="left"/>
    </xf>
    <xf numFmtId="0" fontId="10" fillId="3" borderId="1" xfId="0" applyFont="1" applyFill="1" applyBorder="1" applyAlignment="1">
      <alignment horizontal="left"/>
    </xf>
    <xf numFmtId="0" fontId="10" fillId="0" borderId="1" xfId="0" applyFont="1" applyBorder="1" applyAlignment="1">
      <alignment horizontal="left"/>
    </xf>
    <xf numFmtId="0" fontId="4" fillId="0" borderId="4" xfId="0" applyFont="1" applyBorder="1" applyAlignment="1">
      <alignment horizontal="left"/>
    </xf>
    <xf numFmtId="2" fontId="4" fillId="0" borderId="1" xfId="0" applyNumberFormat="1" applyFont="1" applyBorder="1" applyAlignment="1">
      <alignment horizontal="center"/>
    </xf>
    <xf numFmtId="14" fontId="4" fillId="3" borderId="0" xfId="0" applyNumberFormat="1" applyFont="1" applyFill="1" applyBorder="1"/>
    <xf numFmtId="172" fontId="4" fillId="3" borderId="1" xfId="0" quotePrefix="1" applyNumberFormat="1" applyFont="1" applyFill="1" applyBorder="1" applyAlignment="1">
      <alignment horizontal="left"/>
    </xf>
    <xf numFmtId="10" fontId="4" fillId="3" borderId="0" xfId="1" applyNumberFormat="1" applyFont="1" applyFill="1" applyBorder="1" applyAlignment="1"/>
    <xf numFmtId="0" fontId="10" fillId="3" borderId="57" xfId="0" applyFont="1" applyFill="1" applyBorder="1" applyAlignment="1">
      <alignment vertical="top" wrapText="1"/>
    </xf>
    <xf numFmtId="0" fontId="16" fillId="3" borderId="39" xfId="0" applyFont="1" applyFill="1" applyBorder="1" applyAlignment="1">
      <alignment vertical="center"/>
    </xf>
    <xf numFmtId="0" fontId="10" fillId="3" borderId="57" xfId="0" applyFont="1" applyFill="1" applyBorder="1" applyAlignment="1">
      <alignment vertical="center" wrapText="1"/>
    </xf>
    <xf numFmtId="0" fontId="16" fillId="3" borderId="1" xfId="0" applyFont="1" applyFill="1" applyBorder="1" applyAlignment="1">
      <alignment horizontal="right" vertical="center"/>
    </xf>
    <xf numFmtId="164" fontId="4" fillId="3" borderId="1" xfId="0" applyNumberFormat="1" applyFont="1" applyFill="1" applyBorder="1" applyAlignment="1">
      <alignment horizontal="left"/>
    </xf>
    <xf numFmtId="0" fontId="4" fillId="3" borderId="1" xfId="0" applyFont="1" applyFill="1" applyBorder="1" applyAlignment="1">
      <alignment horizontal="left"/>
    </xf>
    <xf numFmtId="0" fontId="4" fillId="3" borderId="1" xfId="0" applyFont="1" applyFill="1" applyBorder="1" applyAlignment="1">
      <alignment horizontal="left" vertical="center"/>
    </xf>
    <xf numFmtId="0" fontId="13" fillId="3" borderId="1" xfId="0" applyFont="1" applyFill="1" applyBorder="1" applyAlignment="1">
      <alignment horizontal="left"/>
    </xf>
    <xf numFmtId="166" fontId="4" fillId="3" borderId="1" xfId="0" applyNumberFormat="1" applyFont="1" applyFill="1" applyBorder="1" applyAlignment="1">
      <alignment horizontal="left"/>
    </xf>
    <xf numFmtId="0" fontId="13" fillId="0" borderId="1" xfId="0" applyFont="1" applyBorder="1" applyAlignment="1">
      <alignment horizontal="left"/>
    </xf>
    <xf numFmtId="0" fontId="10" fillId="0" borderId="1" xfId="0" quotePrefix="1" applyFont="1" applyBorder="1" applyAlignment="1">
      <alignment horizontal="left"/>
    </xf>
    <xf numFmtId="169" fontId="10" fillId="0" borderId="1" xfId="0" applyNumberFormat="1" applyFont="1" applyBorder="1" applyAlignment="1">
      <alignment horizontal="left"/>
    </xf>
    <xf numFmtId="172" fontId="10" fillId="0" borderId="1" xfId="0" applyNumberFormat="1" applyFont="1" applyBorder="1" applyAlignment="1">
      <alignment horizontal="left"/>
    </xf>
    <xf numFmtId="11" fontId="10" fillId="6" borderId="1" xfId="0" applyNumberFormat="1" applyFont="1" applyFill="1" applyBorder="1" applyAlignment="1">
      <alignment horizontal="left" vertical="center" wrapText="1"/>
    </xf>
    <xf numFmtId="0" fontId="10" fillId="0" borderId="1" xfId="0" applyFont="1" applyBorder="1"/>
    <xf numFmtId="0" fontId="10" fillId="0" borderId="1" xfId="0" applyFont="1" applyBorder="1" applyAlignment="1">
      <alignment horizontal="left" vertical="center" wrapText="1"/>
    </xf>
    <xf numFmtId="0" fontId="10" fillId="5" borderId="1" xfId="0" applyFont="1" applyFill="1" applyBorder="1" applyAlignment="1">
      <alignment horizontal="left" vertical="center" wrapText="1"/>
    </xf>
    <xf numFmtId="170" fontId="10" fillId="0" borderId="1" xfId="0" applyNumberFormat="1" applyFont="1" applyBorder="1" applyAlignment="1">
      <alignment horizontal="left" vertical="center" wrapText="1"/>
    </xf>
    <xf numFmtId="4" fontId="10" fillId="0" borderId="1" xfId="0" applyNumberFormat="1" applyFont="1" applyBorder="1" applyAlignment="1">
      <alignment horizontal="left" vertical="center" wrapText="1"/>
    </xf>
    <xf numFmtId="169" fontId="10" fillId="0" borderId="2" xfId="0" applyNumberFormat="1" applyFont="1" applyBorder="1" applyAlignment="1">
      <alignment horizontal="left" vertical="center" wrapText="1"/>
    </xf>
    <xf numFmtId="171" fontId="10" fillId="3" borderId="1" xfId="0" applyNumberFormat="1" applyFont="1" applyFill="1" applyBorder="1" applyAlignment="1">
      <alignment horizontal="left"/>
    </xf>
    <xf numFmtId="0" fontId="10" fillId="0" borderId="2" xfId="0" applyFont="1" applyBorder="1" applyAlignment="1">
      <alignment horizontal="left" vertical="center" wrapText="1"/>
    </xf>
    <xf numFmtId="0" fontId="0" fillId="4" borderId="81" xfId="0" applyFill="1" applyBorder="1" applyAlignment="1">
      <alignment horizontal="center" vertical="center"/>
    </xf>
    <xf numFmtId="0" fontId="0" fillId="4" borderId="31" xfId="0" applyFill="1" applyBorder="1" applyAlignment="1">
      <alignment horizontal="center" vertical="center"/>
    </xf>
    <xf numFmtId="0" fontId="16" fillId="3" borderId="1" xfId="0" applyFont="1" applyFill="1" applyBorder="1" applyAlignment="1">
      <alignment horizontal="left"/>
    </xf>
    <xf numFmtId="0" fontId="9" fillId="3" borderId="0" xfId="0" applyFont="1" applyFill="1" applyBorder="1" applyAlignment="1">
      <alignment horizontal="left"/>
    </xf>
    <xf numFmtId="0" fontId="16" fillId="3" borderId="1" xfId="0" applyFont="1" applyFill="1" applyBorder="1" applyAlignment="1">
      <alignment horizontal="right" vertical="center"/>
    </xf>
    <xf numFmtId="0" fontId="16" fillId="3" borderId="0" xfId="0" applyFont="1" applyFill="1" applyBorder="1" applyAlignment="1">
      <alignment horizontal="left" wrapText="1"/>
    </xf>
    <xf numFmtId="164" fontId="4" fillId="3" borderId="1" xfId="0" applyNumberFormat="1" applyFont="1" applyFill="1" applyBorder="1" applyAlignment="1">
      <alignment horizontal="left"/>
    </xf>
    <xf numFmtId="10" fontId="4" fillId="3" borderId="1" xfId="1" applyNumberFormat="1" applyFont="1" applyFill="1" applyBorder="1" applyAlignment="1">
      <alignment horizontal="left"/>
    </xf>
    <xf numFmtId="0" fontId="4" fillId="3" borderId="1" xfId="0" applyFont="1" applyFill="1" applyBorder="1" applyAlignment="1">
      <alignment horizontal="left"/>
    </xf>
    <xf numFmtId="0" fontId="4" fillId="3" borderId="1" xfId="0" applyFont="1" applyFill="1" applyBorder="1" applyAlignment="1">
      <alignment horizontal="left" vertical="center"/>
    </xf>
    <xf numFmtId="0" fontId="16" fillId="3" borderId="2" xfId="0" applyFont="1" applyFill="1" applyBorder="1" applyAlignment="1">
      <alignment horizontal="right" vertical="center"/>
    </xf>
    <xf numFmtId="0" fontId="16" fillId="3" borderId="0" xfId="0" applyFont="1" applyFill="1" applyAlignment="1">
      <alignment horizontal="left"/>
    </xf>
    <xf numFmtId="0" fontId="3" fillId="3" borderId="0" xfId="0" applyFont="1" applyFill="1" applyAlignment="1">
      <alignment horizontal="center" wrapText="1"/>
    </xf>
    <xf numFmtId="0" fontId="4" fillId="3" borderId="1" xfId="0" applyFont="1" applyFill="1" applyBorder="1" applyAlignment="1">
      <alignment horizontal="center" vertical="center"/>
    </xf>
    <xf numFmtId="0" fontId="4" fillId="3" borderId="4" xfId="0" applyFont="1" applyFill="1" applyBorder="1" applyAlignment="1">
      <alignment horizontal="left"/>
    </xf>
    <xf numFmtId="4" fontId="4" fillId="3" borderId="4" xfId="0" applyNumberFormat="1" applyFont="1" applyFill="1" applyBorder="1" applyAlignment="1">
      <alignment horizontal="left"/>
    </xf>
    <xf numFmtId="0" fontId="4" fillId="3" borderId="0" xfId="0" applyFont="1" applyFill="1" applyBorder="1" applyAlignment="1">
      <alignment horizontal="left"/>
    </xf>
    <xf numFmtId="4" fontId="4" fillId="3" borderId="1" xfId="0" applyNumberFormat="1" applyFont="1" applyFill="1" applyBorder="1" applyAlignment="1">
      <alignment horizontal="left"/>
    </xf>
    <xf numFmtId="0" fontId="16" fillId="3" borderId="0" xfId="0" applyFont="1" applyFill="1" applyBorder="1" applyAlignment="1">
      <alignment horizontal="left"/>
    </xf>
    <xf numFmtId="0" fontId="16" fillId="3" borderId="0" xfId="0" applyFont="1" applyFill="1" applyBorder="1" applyAlignment="1">
      <alignment horizontal="right" vertical="center"/>
    </xf>
    <xf numFmtId="0" fontId="13" fillId="3" borderId="1" xfId="0" applyFont="1" applyFill="1" applyBorder="1" applyAlignment="1">
      <alignment horizontal="left"/>
    </xf>
    <xf numFmtId="166" fontId="4" fillId="3" borderId="1" xfId="0" applyNumberFormat="1" applyFont="1" applyFill="1" applyBorder="1" applyAlignment="1">
      <alignment horizontal="left"/>
    </xf>
    <xf numFmtId="169" fontId="4" fillId="0" borderId="1" xfId="0" applyNumberFormat="1" applyFont="1" applyBorder="1" applyAlignment="1">
      <alignment horizontal="left"/>
    </xf>
    <xf numFmtId="4" fontId="4" fillId="0" borderId="1" xfId="0" applyNumberFormat="1" applyFont="1" applyBorder="1" applyAlignment="1">
      <alignment horizontal="left"/>
    </xf>
    <xf numFmtId="173" fontId="4" fillId="0" borderId="1" xfId="0" applyNumberFormat="1" applyFont="1" applyBorder="1" applyAlignment="1">
      <alignment horizontal="left"/>
    </xf>
    <xf numFmtId="166" fontId="4" fillId="3" borderId="4" xfId="0" applyNumberFormat="1" applyFont="1" applyFill="1" applyBorder="1" applyAlignment="1">
      <alignment horizontal="left"/>
    </xf>
    <xf numFmtId="0" fontId="4" fillId="13" borderId="1" xfId="0" applyFont="1" applyFill="1" applyBorder="1" applyAlignment="1">
      <alignment horizontal="left"/>
    </xf>
    <xf numFmtId="15" fontId="4" fillId="3" borderId="1" xfId="0" quotePrefix="1" applyNumberFormat="1" applyFont="1" applyFill="1" applyBorder="1" applyAlignment="1">
      <alignment horizontal="left"/>
    </xf>
    <xf numFmtId="0" fontId="4" fillId="0" borderId="1" xfId="0" applyFont="1" applyBorder="1" applyAlignment="1">
      <alignment horizontal="left"/>
    </xf>
    <xf numFmtId="0" fontId="4" fillId="5" borderId="1" xfId="0" applyFont="1" applyFill="1" applyBorder="1" applyAlignment="1">
      <alignment horizontal="left"/>
    </xf>
    <xf numFmtId="173" fontId="13" fillId="3" borderId="1" xfId="0" applyNumberFormat="1" applyFont="1" applyFill="1" applyBorder="1" applyAlignment="1">
      <alignment horizontal="left"/>
    </xf>
    <xf numFmtId="4" fontId="13" fillId="3" borderId="1" xfId="0" applyNumberFormat="1" applyFont="1" applyFill="1" applyBorder="1" applyAlignment="1">
      <alignment horizontal="left"/>
    </xf>
    <xf numFmtId="0" fontId="10" fillId="3" borderId="4" xfId="0" applyFont="1" applyFill="1" applyBorder="1" applyAlignment="1">
      <alignment horizontal="left"/>
    </xf>
    <xf numFmtId="0" fontId="10" fillId="3" borderId="1" xfId="0" applyFont="1" applyFill="1" applyBorder="1" applyAlignment="1">
      <alignment horizontal="left"/>
    </xf>
    <xf numFmtId="0" fontId="10" fillId="0" borderId="1" xfId="0" applyFont="1" applyBorder="1" applyAlignment="1">
      <alignment horizontal="left"/>
    </xf>
    <xf numFmtId="0" fontId="4" fillId="0" borderId="4" xfId="0" applyFont="1" applyBorder="1" applyAlignment="1">
      <alignment horizontal="left"/>
    </xf>
    <xf numFmtId="0" fontId="13" fillId="3" borderId="0" xfId="0" applyFont="1" applyFill="1" applyBorder="1" applyAlignment="1">
      <alignment horizontal="left"/>
    </xf>
    <xf numFmtId="10" fontId="4" fillId="3" borderId="0" xfId="1" applyNumberFormat="1" applyFont="1" applyFill="1" applyBorder="1" applyAlignment="1">
      <alignment horizontal="left"/>
    </xf>
    <xf numFmtId="173" fontId="10" fillId="3" borderId="4" xfId="0" applyNumberFormat="1" applyFont="1" applyFill="1" applyBorder="1" applyAlignment="1">
      <alignment horizontal="left"/>
    </xf>
    <xf numFmtId="4" fontId="10" fillId="3" borderId="4" xfId="0" applyNumberFormat="1" applyFont="1" applyFill="1" applyBorder="1" applyAlignment="1">
      <alignment horizontal="left"/>
    </xf>
    <xf numFmtId="2" fontId="16" fillId="3" borderId="1" xfId="0" applyNumberFormat="1" applyFont="1" applyFill="1" applyBorder="1" applyAlignment="1">
      <alignment vertical="center"/>
    </xf>
    <xf numFmtId="2" fontId="16" fillId="3" borderId="2" xfId="0" applyNumberFormat="1" applyFont="1" applyFill="1" applyBorder="1" applyAlignment="1">
      <alignment horizontal="right" vertical="center" wrapText="1"/>
    </xf>
    <xf numFmtId="173" fontId="10" fillId="5" borderId="4" xfId="0" applyNumberFormat="1" applyFont="1" applyFill="1" applyBorder="1" applyAlignment="1">
      <alignment horizontal="left"/>
    </xf>
    <xf numFmtId="0" fontId="26" fillId="3" borderId="0" xfId="0" applyFont="1" applyFill="1"/>
    <xf numFmtId="0" fontId="26" fillId="3" borderId="4" xfId="0" applyFont="1" applyFill="1" applyBorder="1" applyAlignment="1">
      <alignment horizontal="left"/>
    </xf>
    <xf numFmtId="15" fontId="26" fillId="3" borderId="0" xfId="0" applyNumberFormat="1" applyFont="1" applyFill="1" applyAlignment="1">
      <alignment horizontal="left"/>
    </xf>
    <xf numFmtId="15" fontId="26" fillId="3" borderId="4" xfId="0" applyNumberFormat="1" applyFont="1" applyFill="1" applyBorder="1" applyAlignment="1">
      <alignment horizontal="left"/>
    </xf>
    <xf numFmtId="4" fontId="26" fillId="3" borderId="0" xfId="0" applyNumberFormat="1" applyFont="1" applyFill="1" applyAlignment="1">
      <alignment horizontal="left"/>
    </xf>
    <xf numFmtId="4" fontId="26" fillId="3" borderId="4" xfId="0" applyNumberFormat="1" applyFont="1" applyFill="1" applyBorder="1" applyAlignment="1">
      <alignment horizontal="left"/>
    </xf>
    <xf numFmtId="4" fontId="26" fillId="3" borderId="0" xfId="0" applyNumberFormat="1" applyFont="1" applyFill="1" applyBorder="1" applyAlignment="1">
      <alignment horizontal="left"/>
    </xf>
    <xf numFmtId="0" fontId="26" fillId="3" borderId="0" xfId="0" applyFont="1" applyFill="1" applyAlignment="1">
      <alignment horizontal="left"/>
    </xf>
    <xf numFmtId="165" fontId="26" fillId="3" borderId="0" xfId="0" applyNumberFormat="1" applyFont="1" applyFill="1" applyBorder="1" applyAlignment="1">
      <alignment horizontal="left"/>
    </xf>
    <xf numFmtId="4" fontId="13" fillId="3" borderId="0" xfId="0" applyNumberFormat="1" applyFont="1" applyFill="1" applyAlignment="1">
      <alignment horizontal="left"/>
    </xf>
    <xf numFmtId="0" fontId="16" fillId="3" borderId="19" xfId="0" applyFont="1" applyFill="1" applyBorder="1" applyAlignment="1">
      <alignment vertical="center" wrapText="1"/>
    </xf>
    <xf numFmtId="4" fontId="10" fillId="0" borderId="4" xfId="0" applyNumberFormat="1" applyFont="1" applyBorder="1" applyAlignment="1">
      <alignment horizontal="left"/>
    </xf>
    <xf numFmtId="0" fontId="8" fillId="3" borderId="19" xfId="0" applyFont="1" applyFill="1" applyBorder="1" applyAlignment="1">
      <alignment horizontal="right" vertical="center" wrapText="1"/>
    </xf>
    <xf numFmtId="0" fontId="51" fillId="3" borderId="0" xfId="0" applyFont="1" applyFill="1"/>
    <xf numFmtId="164" fontId="16" fillId="3" borderId="0" xfId="0" applyNumberFormat="1" applyFont="1" applyFill="1" applyBorder="1" applyAlignment="1">
      <alignment horizontal="left"/>
    </xf>
    <xf numFmtId="0" fontId="18" fillId="3" borderId="0" xfId="0" applyFont="1" applyFill="1" applyBorder="1" applyAlignment="1">
      <alignment vertical="center" wrapText="1"/>
    </xf>
    <xf numFmtId="0" fontId="51" fillId="3" borderId="0" xfId="0" applyFont="1" applyFill="1" applyAlignment="1">
      <alignment horizontal="left"/>
    </xf>
    <xf numFmtId="0" fontId="16" fillId="3" borderId="1" xfId="0" applyFont="1" applyFill="1" applyBorder="1" applyAlignment="1">
      <alignment horizontal="right" vertical="center"/>
    </xf>
    <xf numFmtId="0" fontId="16" fillId="3" borderId="0" xfId="0" applyFont="1" applyFill="1" applyBorder="1" applyAlignment="1">
      <alignment horizontal="left" wrapText="1"/>
    </xf>
    <xf numFmtId="0" fontId="16" fillId="3" borderId="2" xfId="0" applyFont="1" applyFill="1" applyBorder="1" applyAlignment="1">
      <alignment vertical="center" wrapText="1"/>
    </xf>
    <xf numFmtId="0" fontId="8" fillId="3" borderId="2" xfId="0" applyFont="1" applyFill="1" applyBorder="1" applyAlignment="1">
      <alignment horizontal="right" vertical="center" wrapText="1"/>
    </xf>
    <xf numFmtId="0" fontId="16" fillId="3" borderId="2" xfId="0" applyFont="1" applyFill="1" applyBorder="1" applyAlignment="1">
      <alignment horizontal="right" vertical="center"/>
    </xf>
    <xf numFmtId="0" fontId="16" fillId="3" borderId="0" xfId="0" applyFont="1" applyFill="1" applyAlignment="1">
      <alignment horizontal="left"/>
    </xf>
    <xf numFmtId="0" fontId="4" fillId="3" borderId="0" xfId="0" applyFont="1" applyFill="1" applyBorder="1" applyAlignment="1">
      <alignment horizontal="left"/>
    </xf>
    <xf numFmtId="0" fontId="3" fillId="3" borderId="5" xfId="0" applyFont="1" applyFill="1" applyBorder="1" applyAlignment="1">
      <alignment horizontal="left"/>
    </xf>
    <xf numFmtId="4" fontId="4" fillId="3" borderId="0" xfId="0" applyNumberFormat="1" applyFont="1" applyFill="1" applyBorder="1" applyAlignment="1">
      <alignment horizontal="left"/>
    </xf>
    <xf numFmtId="0" fontId="16" fillId="3" borderId="0" xfId="0" applyFont="1" applyFill="1" applyBorder="1" applyAlignment="1">
      <alignment horizontal="left"/>
    </xf>
    <xf numFmtId="0" fontId="8" fillId="3" borderId="1" xfId="0" applyFont="1" applyFill="1" applyBorder="1" applyAlignment="1">
      <alignment horizontal="right" vertical="center"/>
    </xf>
    <xf numFmtId="0" fontId="8" fillId="3" borderId="2" xfId="0" applyFont="1" applyFill="1" applyBorder="1" applyAlignment="1">
      <alignment horizontal="right" vertical="center"/>
    </xf>
    <xf numFmtId="0" fontId="26" fillId="3" borderId="1" xfId="0" applyFont="1" applyFill="1" applyBorder="1" applyAlignment="1">
      <alignment horizontal="left"/>
    </xf>
    <xf numFmtId="0" fontId="3" fillId="3" borderId="0" xfId="0" applyFont="1" applyFill="1" applyAlignment="1">
      <alignment horizontal="left"/>
    </xf>
    <xf numFmtId="0" fontId="4" fillId="3" borderId="0" xfId="0" applyFont="1" applyFill="1" applyBorder="1" applyAlignment="1">
      <alignment horizontal="center"/>
    </xf>
    <xf numFmtId="0" fontId="10" fillId="3" borderId="4" xfId="0" applyFont="1" applyFill="1" applyBorder="1" applyAlignment="1">
      <alignment horizontal="left"/>
    </xf>
    <xf numFmtId="0" fontId="10" fillId="3" borderId="1" xfId="0" applyFont="1" applyFill="1" applyBorder="1" applyAlignment="1">
      <alignment horizontal="left"/>
    </xf>
    <xf numFmtId="0" fontId="10" fillId="0" borderId="1" xfId="0" applyFont="1" applyBorder="1" applyAlignment="1">
      <alignment horizontal="left"/>
    </xf>
    <xf numFmtId="0" fontId="13" fillId="3" borderId="0" xfId="0" applyFont="1" applyFill="1" applyBorder="1" applyAlignment="1">
      <alignment horizontal="left"/>
    </xf>
    <xf numFmtId="0" fontId="16" fillId="3" borderId="1" xfId="0" applyFont="1" applyFill="1" applyBorder="1" applyAlignment="1">
      <alignment horizontal="right" vertical="center"/>
    </xf>
    <xf numFmtId="0" fontId="16" fillId="3" borderId="0" xfId="0" applyFont="1" applyFill="1" applyBorder="1" applyAlignment="1">
      <alignment horizontal="left" wrapText="1"/>
    </xf>
    <xf numFmtId="0" fontId="16" fillId="3" borderId="2" xfId="0" applyFont="1" applyFill="1" applyBorder="1" applyAlignment="1">
      <alignment horizontal="right" vertical="center"/>
    </xf>
    <xf numFmtId="0" fontId="16" fillId="3" borderId="0" xfId="0" applyFont="1" applyFill="1" applyAlignment="1">
      <alignment horizontal="left"/>
    </xf>
    <xf numFmtId="0" fontId="16" fillId="3" borderId="0" xfId="0" applyFont="1" applyFill="1" applyAlignment="1">
      <alignment horizontal="left" wrapText="1"/>
    </xf>
    <xf numFmtId="0" fontId="16" fillId="3" borderId="0" xfId="0" applyFont="1" applyFill="1" applyBorder="1" applyAlignment="1">
      <alignment horizontal="left"/>
    </xf>
    <xf numFmtId="4" fontId="13" fillId="3" borderId="1" xfId="0" applyNumberFormat="1" applyFont="1" applyFill="1" applyBorder="1" applyAlignment="1">
      <alignment horizontal="left"/>
    </xf>
    <xf numFmtId="0" fontId="16" fillId="3" borderId="2" xfId="0" applyFont="1" applyFill="1" applyBorder="1" applyAlignment="1">
      <alignment vertical="center"/>
    </xf>
    <xf numFmtId="0" fontId="10" fillId="0" borderId="1" xfId="0" applyFont="1" applyBorder="1" applyAlignment="1">
      <alignment horizontal="left"/>
    </xf>
    <xf numFmtId="0" fontId="10" fillId="3" borderId="4" xfId="0" applyFont="1" applyFill="1" applyBorder="1" applyAlignment="1">
      <alignment horizontal="left"/>
    </xf>
    <xf numFmtId="0" fontId="10" fillId="3" borderId="1" xfId="0" applyFont="1" applyFill="1" applyBorder="1" applyAlignment="1">
      <alignment horizontal="left"/>
    </xf>
    <xf numFmtId="0" fontId="13" fillId="3" borderId="0" xfId="0" applyFont="1" applyFill="1" applyBorder="1" applyAlignment="1">
      <alignment horizontal="left"/>
    </xf>
    <xf numFmtId="4" fontId="13" fillId="3" borderId="0" xfId="0" applyNumberFormat="1" applyFont="1" applyFill="1" applyBorder="1" applyAlignment="1">
      <alignment horizontal="left"/>
    </xf>
    <xf numFmtId="166" fontId="13" fillId="3" borderId="0" xfId="0" applyNumberFormat="1" applyFont="1" applyFill="1" applyBorder="1" applyAlignment="1">
      <alignment horizontal="left"/>
    </xf>
    <xf numFmtId="4" fontId="26" fillId="3" borderId="1" xfId="0" applyNumberFormat="1" applyFont="1" applyFill="1" applyBorder="1" applyAlignment="1">
      <alignment horizontal="left"/>
    </xf>
    <xf numFmtId="0" fontId="26" fillId="3" borderId="4" xfId="0" applyFont="1" applyFill="1" applyBorder="1" applyAlignment="1"/>
    <xf numFmtId="0" fontId="26" fillId="3" borderId="5" xfId="0" applyFont="1" applyFill="1" applyBorder="1" applyAlignment="1">
      <alignment horizontal="left"/>
    </xf>
    <xf numFmtId="0" fontId="13" fillId="3" borderId="0" xfId="0" applyFont="1" applyFill="1" applyAlignment="1">
      <alignment horizontal="left"/>
    </xf>
    <xf numFmtId="0" fontId="13" fillId="3" borderId="0" xfId="0" applyFont="1" applyFill="1" applyAlignment="1">
      <alignment horizontal="center"/>
    </xf>
    <xf numFmtId="0" fontId="26" fillId="0" borderId="0" xfId="0" applyFont="1"/>
    <xf numFmtId="0" fontId="26" fillId="0" borderId="4" xfId="0" applyFont="1" applyBorder="1" applyAlignment="1"/>
    <xf numFmtId="0" fontId="26" fillId="0" borderId="5" xfId="0" applyFont="1" applyBorder="1" applyAlignment="1">
      <alignment horizontal="left"/>
    </xf>
    <xf numFmtId="15" fontId="26" fillId="0" borderId="0" xfId="0" applyNumberFormat="1" applyFont="1" applyAlignment="1">
      <alignment horizontal="left"/>
    </xf>
    <xf numFmtId="4" fontId="26" fillId="0" borderId="0" xfId="0" applyNumberFormat="1" applyFont="1" applyAlignment="1">
      <alignment horizontal="left"/>
    </xf>
    <xf numFmtId="0" fontId="26" fillId="0" borderId="0" xfId="0" applyFont="1" applyAlignment="1">
      <alignment horizontal="left"/>
    </xf>
    <xf numFmtId="165" fontId="26" fillId="0" borderId="0" xfId="0" applyNumberFormat="1" applyFont="1" applyBorder="1" applyAlignment="1">
      <alignment horizontal="left"/>
    </xf>
    <xf numFmtId="4" fontId="13" fillId="0" borderId="0" xfId="0" applyNumberFormat="1" applyFont="1" applyAlignment="1">
      <alignment horizontal="left"/>
    </xf>
    <xf numFmtId="0" fontId="13" fillId="0" borderId="0" xfId="0" applyFont="1" applyAlignment="1">
      <alignment horizontal="center"/>
    </xf>
    <xf numFmtId="0" fontId="58" fillId="0" borderId="1" xfId="0" applyFont="1" applyBorder="1" applyAlignment="1">
      <alignment horizontal="left"/>
    </xf>
    <xf numFmtId="0" fontId="13" fillId="3" borderId="0" xfId="0" applyFont="1" applyFill="1" applyBorder="1" applyAlignment="1">
      <alignment vertical="center" wrapText="1"/>
    </xf>
    <xf numFmtId="0" fontId="4" fillId="3" borderId="1" xfId="0" applyFont="1" applyFill="1" applyBorder="1" applyAlignment="1">
      <alignment horizontal="left"/>
    </xf>
    <xf numFmtId="0" fontId="16" fillId="3" borderId="2" xfId="0" applyFont="1" applyFill="1" applyBorder="1" applyAlignment="1">
      <alignment horizontal="right" vertical="center"/>
    </xf>
    <xf numFmtId="0" fontId="8" fillId="3" borderId="4" xfId="0" applyFont="1" applyFill="1" applyBorder="1" applyAlignment="1">
      <alignment horizontal="left"/>
    </xf>
    <xf numFmtId="0" fontId="8" fillId="3" borderId="5" xfId="0" applyFont="1" applyFill="1" applyBorder="1" applyAlignment="1">
      <alignment horizontal="left"/>
    </xf>
    <xf numFmtId="0" fontId="8" fillId="3" borderId="17" xfId="0" applyFont="1" applyFill="1" applyBorder="1" applyAlignment="1">
      <alignment horizontal="left"/>
    </xf>
    <xf numFmtId="0" fontId="16" fillId="3" borderId="0" xfId="0" applyFont="1" applyFill="1" applyAlignment="1">
      <alignment horizontal="left"/>
    </xf>
    <xf numFmtId="0" fontId="16" fillId="3" borderId="3" xfId="0" applyFont="1" applyFill="1" applyBorder="1" applyAlignment="1">
      <alignment horizontal="right" vertical="center"/>
    </xf>
    <xf numFmtId="0" fontId="8" fillId="3" borderId="0" xfId="0" applyFont="1" applyFill="1" applyAlignment="1">
      <alignment horizontal="left"/>
    </xf>
    <xf numFmtId="0" fontId="4" fillId="3" borderId="1" xfId="0" applyFont="1" applyFill="1" applyBorder="1" applyAlignment="1">
      <alignment horizontal="center" vertical="center"/>
    </xf>
    <xf numFmtId="0" fontId="4" fillId="3" borderId="0" xfId="0" applyFont="1" applyFill="1" applyBorder="1" applyAlignment="1">
      <alignment horizontal="left"/>
    </xf>
    <xf numFmtId="0" fontId="3" fillId="3" borderId="0" xfId="0" applyFont="1" applyFill="1" applyBorder="1" applyAlignment="1">
      <alignment horizontal="left"/>
    </xf>
    <xf numFmtId="0" fontId="3" fillId="3" borderId="1" xfId="0" applyFont="1" applyFill="1" applyBorder="1" applyAlignment="1">
      <alignment horizontal="left"/>
    </xf>
    <xf numFmtId="0" fontId="8" fillId="3" borderId="6" xfId="0" applyFont="1" applyFill="1" applyBorder="1" applyAlignment="1">
      <alignment horizontal="left" wrapText="1"/>
    </xf>
    <xf numFmtId="0" fontId="8" fillId="3" borderId="0" xfId="0" applyFont="1" applyFill="1" applyBorder="1" applyAlignment="1">
      <alignment horizontal="left" wrapText="1"/>
    </xf>
    <xf numFmtId="0" fontId="16" fillId="3" borderId="0" xfId="0" applyFont="1" applyFill="1" applyBorder="1" applyAlignment="1">
      <alignment horizontal="left"/>
    </xf>
    <xf numFmtId="4" fontId="3" fillId="3" borderId="1" xfId="0" applyNumberFormat="1" applyFont="1" applyFill="1" applyBorder="1" applyAlignment="1">
      <alignment horizontal="left"/>
    </xf>
    <xf numFmtId="4" fontId="3" fillId="3" borderId="0" xfId="0" applyNumberFormat="1" applyFont="1" applyFill="1" applyBorder="1" applyAlignment="1">
      <alignment horizontal="left"/>
    </xf>
    <xf numFmtId="0" fontId="8" fillId="3" borderId="0" xfId="0" applyFont="1" applyFill="1" applyBorder="1" applyAlignment="1">
      <alignment horizontal="left"/>
    </xf>
    <xf numFmtId="166" fontId="4" fillId="3" borderId="1" xfId="0" applyNumberFormat="1" applyFont="1" applyFill="1" applyBorder="1" applyAlignment="1">
      <alignment horizontal="left"/>
    </xf>
    <xf numFmtId="166" fontId="4" fillId="3" borderId="4" xfId="0" applyNumberFormat="1" applyFont="1" applyFill="1" applyBorder="1" applyAlignment="1">
      <alignment horizontal="left"/>
    </xf>
    <xf numFmtId="15" fontId="4" fillId="3" borderId="1" xfId="0" quotePrefix="1" applyNumberFormat="1" applyFont="1" applyFill="1" applyBorder="1" applyAlignment="1">
      <alignment horizontal="left"/>
    </xf>
    <xf numFmtId="0" fontId="26" fillId="3" borderId="1" xfId="0" applyFont="1" applyFill="1" applyBorder="1" applyAlignment="1">
      <alignment horizontal="left"/>
    </xf>
    <xf numFmtId="0" fontId="3" fillId="3" borderId="0" xfId="0" applyFont="1" applyFill="1" applyAlignment="1">
      <alignment horizontal="left"/>
    </xf>
    <xf numFmtId="0" fontId="4" fillId="5" borderId="1" xfId="0" applyFont="1" applyFill="1" applyBorder="1" applyAlignment="1">
      <alignment horizontal="left"/>
    </xf>
    <xf numFmtId="15" fontId="3" fillId="3" borderId="1" xfId="0" applyNumberFormat="1" applyFont="1" applyFill="1" applyBorder="1" applyAlignment="1">
      <alignment horizontal="left"/>
    </xf>
    <xf numFmtId="0" fontId="10" fillId="3" borderId="4" xfId="0" applyFont="1" applyFill="1" applyBorder="1" applyAlignment="1">
      <alignment horizontal="left"/>
    </xf>
    <xf numFmtId="0" fontId="10" fillId="3" borderId="1" xfId="0" applyFont="1" applyFill="1" applyBorder="1" applyAlignment="1">
      <alignment horizontal="left"/>
    </xf>
    <xf numFmtId="0" fontId="10" fillId="0" borderId="1" xfId="0" applyFont="1" applyBorder="1" applyAlignment="1">
      <alignment horizontal="left"/>
    </xf>
    <xf numFmtId="0" fontId="13" fillId="3" borderId="0" xfId="0" applyFont="1" applyFill="1" applyBorder="1" applyAlignment="1">
      <alignment horizontal="left"/>
    </xf>
    <xf numFmtId="15" fontId="13" fillId="3" borderId="0" xfId="0" applyNumberFormat="1" applyFont="1" applyFill="1" applyAlignment="1">
      <alignment horizontal="left"/>
    </xf>
    <xf numFmtId="165" fontId="13" fillId="3" borderId="0" xfId="0" applyNumberFormat="1" applyFont="1" applyFill="1" applyAlignment="1">
      <alignment horizontal="left"/>
    </xf>
    <xf numFmtId="0" fontId="28" fillId="3" borderId="0" xfId="0" applyFont="1" applyFill="1" applyBorder="1"/>
    <xf numFmtId="167" fontId="13" fillId="3" borderId="0" xfId="0" applyNumberFormat="1" applyFont="1" applyFill="1" applyBorder="1" applyAlignment="1">
      <alignment horizontal="left"/>
    </xf>
    <xf numFmtId="0" fontId="26" fillId="3" borderId="3" xfId="0" applyFont="1" applyFill="1" applyBorder="1" applyAlignment="1">
      <alignment horizontal="left"/>
    </xf>
    <xf numFmtId="169" fontId="26" fillId="3" borderId="3" xfId="0" applyNumberFormat="1" applyFont="1" applyFill="1" applyBorder="1" applyAlignment="1">
      <alignment horizontal="left"/>
    </xf>
    <xf numFmtId="172" fontId="26" fillId="3" borderId="3" xfId="0" applyNumberFormat="1" applyFont="1" applyFill="1" applyBorder="1" applyAlignment="1">
      <alignment horizontal="left"/>
    </xf>
    <xf numFmtId="0" fontId="26" fillId="3" borderId="40" xfId="0" quotePrefix="1" applyFont="1" applyFill="1" applyBorder="1" applyAlignment="1">
      <alignment horizontal="left"/>
    </xf>
    <xf numFmtId="0" fontId="26" fillId="3" borderId="40" xfId="0" applyFont="1" applyFill="1" applyBorder="1" applyAlignment="1">
      <alignment horizontal="left"/>
    </xf>
    <xf numFmtId="0" fontId="16" fillId="3" borderId="4" xfId="0" applyFont="1" applyFill="1" applyBorder="1" applyAlignment="1"/>
    <xf numFmtId="0" fontId="16" fillId="3" borderId="5" xfId="0" applyFont="1" applyFill="1" applyBorder="1" applyAlignment="1"/>
    <xf numFmtId="0" fontId="16" fillId="3" borderId="17" xfId="0" applyFont="1" applyFill="1" applyBorder="1" applyAlignment="1"/>
    <xf numFmtId="0" fontId="28" fillId="3" borderId="0" xfId="0" applyFont="1" applyFill="1"/>
    <xf numFmtId="0" fontId="28" fillId="0" borderId="0" xfId="0" applyFont="1"/>
    <xf numFmtId="0" fontId="16" fillId="3" borderId="1" xfId="0" applyFont="1" applyFill="1" applyBorder="1" applyAlignment="1">
      <alignment horizontal="right" vertical="center"/>
    </xf>
    <xf numFmtId="0" fontId="16" fillId="3" borderId="0" xfId="0" applyFont="1" applyFill="1" applyBorder="1" applyAlignment="1">
      <alignment horizontal="left" wrapText="1"/>
    </xf>
    <xf numFmtId="0" fontId="4" fillId="3" borderId="1" xfId="0" applyFont="1" applyFill="1" applyBorder="1" applyAlignment="1">
      <alignment horizontal="left"/>
    </xf>
    <xf numFmtId="0" fontId="16" fillId="3" borderId="2" xfId="0" applyFont="1" applyFill="1" applyBorder="1" applyAlignment="1">
      <alignment horizontal="right" vertical="center"/>
    </xf>
    <xf numFmtId="0" fontId="16" fillId="3" borderId="0" xfId="0" applyFont="1" applyFill="1" applyAlignment="1">
      <alignment horizontal="left"/>
    </xf>
    <xf numFmtId="0" fontId="8" fillId="3" borderId="0" xfId="0" applyFont="1" applyFill="1" applyAlignment="1">
      <alignment horizontal="left"/>
    </xf>
    <xf numFmtId="0" fontId="16" fillId="3" borderId="0" xfId="0" applyFont="1" applyFill="1" applyAlignment="1">
      <alignment horizontal="left" wrapText="1"/>
    </xf>
    <xf numFmtId="0" fontId="8" fillId="3" borderId="2" xfId="0" applyFont="1" applyFill="1" applyBorder="1" applyAlignment="1">
      <alignment horizontal="right" vertical="center"/>
    </xf>
    <xf numFmtId="0" fontId="4" fillId="3" borderId="1" xfId="0" applyFont="1" applyFill="1" applyBorder="1" applyAlignment="1">
      <alignment horizontal="center" vertical="center"/>
    </xf>
    <xf numFmtId="0" fontId="4" fillId="3" borderId="0" xfId="0" applyFont="1" applyFill="1" applyBorder="1" applyAlignment="1">
      <alignment horizontal="left"/>
    </xf>
    <xf numFmtId="0" fontId="4" fillId="3" borderId="4" xfId="0" applyFont="1" applyFill="1" applyBorder="1" applyAlignment="1">
      <alignment horizontal="left"/>
    </xf>
    <xf numFmtId="4" fontId="4" fillId="3" borderId="4" xfId="0" applyNumberFormat="1" applyFont="1" applyFill="1" applyBorder="1" applyAlignment="1">
      <alignment horizontal="left"/>
    </xf>
    <xf numFmtId="0" fontId="8" fillId="3" borderId="0" xfId="0" applyFont="1" applyFill="1" applyBorder="1" applyAlignment="1">
      <alignment horizontal="left" wrapText="1"/>
    </xf>
    <xf numFmtId="0" fontId="3" fillId="3" borderId="0" xfId="0" applyFont="1" applyFill="1" applyBorder="1" applyAlignment="1">
      <alignment horizontal="left"/>
    </xf>
    <xf numFmtId="4" fontId="4" fillId="3" borderId="1" xfId="0" applyNumberFormat="1" applyFont="1" applyFill="1" applyBorder="1" applyAlignment="1">
      <alignment horizontal="left"/>
    </xf>
    <xf numFmtId="0" fontId="16" fillId="3" borderId="0" xfId="0" applyFont="1" applyFill="1" applyBorder="1" applyAlignment="1">
      <alignment horizontal="left"/>
    </xf>
    <xf numFmtId="166" fontId="16" fillId="3" borderId="0" xfId="0" applyNumberFormat="1" applyFont="1" applyFill="1" applyBorder="1" applyAlignment="1">
      <alignment horizontal="left"/>
    </xf>
    <xf numFmtId="166" fontId="4" fillId="3" borderId="1" xfId="0" applyNumberFormat="1" applyFont="1" applyFill="1" applyBorder="1" applyAlignment="1">
      <alignment horizontal="left"/>
    </xf>
    <xf numFmtId="0" fontId="13" fillId="0" borderId="1" xfId="0" applyFont="1" applyBorder="1" applyAlignment="1">
      <alignment horizontal="left"/>
    </xf>
    <xf numFmtId="0" fontId="13" fillId="3" borderId="1" xfId="0" applyFont="1" applyFill="1" applyBorder="1" applyAlignment="1">
      <alignment horizontal="left"/>
    </xf>
    <xf numFmtId="0" fontId="13" fillId="5" borderId="1" xfId="0" applyFont="1" applyFill="1" applyBorder="1" applyAlignment="1">
      <alignment horizontal="left"/>
    </xf>
    <xf numFmtId="166" fontId="4" fillId="3" borderId="4" xfId="0" applyNumberFormat="1" applyFont="1" applyFill="1" applyBorder="1" applyAlignment="1">
      <alignment horizontal="left"/>
    </xf>
    <xf numFmtId="4" fontId="4" fillId="0" borderId="1" xfId="0" applyNumberFormat="1" applyFont="1" applyBorder="1" applyAlignment="1">
      <alignment horizontal="left"/>
    </xf>
    <xf numFmtId="167" fontId="4" fillId="0" borderId="1" xfId="0" applyNumberFormat="1" applyFont="1" applyBorder="1" applyAlignment="1">
      <alignment horizontal="left"/>
    </xf>
    <xf numFmtId="169" fontId="4" fillId="0" borderId="1" xfId="0" applyNumberFormat="1" applyFont="1" applyBorder="1" applyAlignment="1">
      <alignment horizontal="left"/>
    </xf>
    <xf numFmtId="173" fontId="4" fillId="0" borderId="1" xfId="0" applyNumberFormat="1" applyFont="1" applyBorder="1" applyAlignment="1">
      <alignment horizontal="left"/>
    </xf>
    <xf numFmtId="0" fontId="4" fillId="13" borderId="1" xfId="0" applyFont="1" applyFill="1" applyBorder="1" applyAlignment="1">
      <alignment horizontal="left"/>
    </xf>
    <xf numFmtId="15" fontId="4" fillId="3" borderId="1" xfId="0" quotePrefix="1" applyNumberFormat="1" applyFont="1" applyFill="1" applyBorder="1" applyAlignment="1">
      <alignment horizontal="left"/>
    </xf>
    <xf numFmtId="0" fontId="8" fillId="3" borderId="1" xfId="0" applyFont="1" applyFill="1" applyBorder="1" applyAlignment="1">
      <alignment horizontal="right" vertical="center"/>
    </xf>
    <xf numFmtId="0" fontId="4" fillId="3" borderId="0" xfId="0" applyFont="1" applyFill="1" applyBorder="1" applyAlignment="1">
      <alignment horizontal="center"/>
    </xf>
    <xf numFmtId="0" fontId="4" fillId="0" borderId="1" xfId="0" applyFont="1" applyBorder="1" applyAlignment="1">
      <alignment horizontal="left"/>
    </xf>
    <xf numFmtId="0" fontId="4" fillId="5" borderId="1" xfId="0" applyFont="1" applyFill="1" applyBorder="1" applyAlignment="1">
      <alignment horizontal="left"/>
    </xf>
    <xf numFmtId="4" fontId="13" fillId="3" borderId="1" xfId="0" applyNumberFormat="1" applyFont="1" applyFill="1" applyBorder="1" applyAlignment="1">
      <alignment horizontal="left"/>
    </xf>
    <xf numFmtId="14" fontId="4" fillId="0" borderId="1" xfId="0" quotePrefix="1" applyNumberFormat="1" applyFont="1" applyBorder="1" applyAlignment="1">
      <alignment horizontal="left"/>
    </xf>
    <xf numFmtId="0" fontId="4" fillId="0" borderId="4" xfId="0" applyFont="1" applyBorder="1" applyAlignment="1">
      <alignment horizontal="left"/>
    </xf>
    <xf numFmtId="0" fontId="10" fillId="0" borderId="1" xfId="0" applyFont="1" applyBorder="1" applyAlignment="1">
      <alignment horizontal="left"/>
    </xf>
    <xf numFmtId="0" fontId="10" fillId="3" borderId="4" xfId="0" applyFont="1" applyFill="1" applyBorder="1" applyAlignment="1">
      <alignment horizontal="left"/>
    </xf>
    <xf numFmtId="0" fontId="10" fillId="3" borderId="1" xfId="0" applyFont="1" applyFill="1" applyBorder="1" applyAlignment="1">
      <alignment horizontal="left"/>
    </xf>
    <xf numFmtId="0" fontId="13" fillId="3" borderId="0" xfId="0" applyFont="1" applyFill="1" applyBorder="1" applyAlignment="1">
      <alignment horizontal="left"/>
    </xf>
    <xf numFmtId="4" fontId="13" fillId="3" borderId="0" xfId="0" applyNumberFormat="1" applyFont="1" applyFill="1" applyBorder="1" applyAlignment="1">
      <alignment horizontal="left"/>
    </xf>
    <xf numFmtId="0" fontId="16" fillId="0" borderId="0" xfId="0" applyFont="1" applyAlignment="1">
      <alignment horizontal="left" wrapText="1"/>
    </xf>
    <xf numFmtId="4" fontId="10" fillId="0" borderId="1" xfId="0" applyNumberFormat="1" applyFont="1" applyBorder="1" applyAlignment="1">
      <alignment horizontal="left"/>
    </xf>
    <xf numFmtId="15" fontId="8" fillId="3" borderId="0" xfId="0" quotePrefix="1" applyNumberFormat="1" applyFont="1" applyFill="1" applyBorder="1" applyAlignment="1"/>
    <xf numFmtId="0" fontId="8" fillId="3" borderId="3" xfId="0" applyFont="1" applyFill="1" applyBorder="1" applyAlignment="1">
      <alignment horizontal="left" vertical="center" wrapText="1"/>
    </xf>
    <xf numFmtId="0" fontId="8" fillId="0" borderId="1" xfId="0" applyFont="1" applyBorder="1" applyAlignment="1"/>
    <xf numFmtId="0" fontId="8" fillId="3" borderId="2" xfId="0" applyFont="1" applyFill="1" applyBorder="1"/>
    <xf numFmtId="0" fontId="8" fillId="3" borderId="1" xfId="0" applyFont="1" applyFill="1" applyBorder="1" applyAlignment="1">
      <alignment vertical="center"/>
    </xf>
    <xf numFmtId="15" fontId="26" fillId="3" borderId="1" xfId="0" applyNumberFormat="1" applyFont="1" applyFill="1" applyBorder="1" applyAlignment="1">
      <alignment horizontal="left"/>
    </xf>
    <xf numFmtId="0" fontId="10" fillId="3" borderId="8" xfId="0" applyFont="1" applyFill="1" applyBorder="1" applyAlignment="1">
      <alignment vertical="center"/>
    </xf>
    <xf numFmtId="167" fontId="10" fillId="0" borderId="1" xfId="0" applyNumberFormat="1" applyFont="1" applyBorder="1"/>
    <xf numFmtId="166" fontId="10" fillId="5" borderId="4" xfId="0" applyNumberFormat="1" applyFont="1" applyFill="1" applyBorder="1" applyAlignment="1">
      <alignment horizontal="left"/>
    </xf>
    <xf numFmtId="4" fontId="26" fillId="3" borderId="4" xfId="0" applyNumberFormat="1" applyFont="1" applyFill="1" applyBorder="1" applyAlignment="1"/>
    <xf numFmtId="0" fontId="26" fillId="3" borderId="0" xfId="0" applyFont="1" applyFill="1" applyBorder="1" applyAlignment="1">
      <alignment horizontal="center"/>
    </xf>
    <xf numFmtId="0" fontId="16" fillId="3" borderId="0" xfId="0" applyFont="1" applyFill="1" applyBorder="1" applyAlignment="1">
      <alignment horizontal="left" vertical="center"/>
    </xf>
    <xf numFmtId="10" fontId="16" fillId="3" borderId="0" xfId="1" applyNumberFormat="1" applyFont="1" applyFill="1" applyBorder="1" applyAlignment="1">
      <alignment horizontal="left"/>
    </xf>
    <xf numFmtId="168" fontId="10" fillId="0" borderId="1" xfId="0" applyNumberFormat="1" applyFont="1" applyBorder="1" applyAlignment="1">
      <alignment horizontal="left"/>
    </xf>
    <xf numFmtId="14" fontId="10" fillId="0" borderId="1" xfId="0" quotePrefix="1" applyNumberFormat="1" applyFont="1" applyBorder="1" applyAlignment="1">
      <alignment horizontal="left"/>
    </xf>
    <xf numFmtId="0" fontId="16" fillId="3" borderId="17" xfId="0" applyFont="1" applyFill="1" applyBorder="1" applyAlignment="1">
      <alignment vertical="center" wrapText="1"/>
    </xf>
    <xf numFmtId="15" fontId="16" fillId="3" borderId="3" xfId="0" quotePrefix="1" applyNumberFormat="1" applyFont="1" applyFill="1" applyBorder="1" applyAlignment="1">
      <alignment horizontal="left" vertical="center" wrapText="1"/>
    </xf>
    <xf numFmtId="14" fontId="25" fillId="3" borderId="0" xfId="0" quotePrefix="1" applyNumberFormat="1" applyFont="1" applyFill="1" applyBorder="1" applyAlignment="1">
      <alignment horizontal="left"/>
    </xf>
    <xf numFmtId="14" fontId="10" fillId="3" borderId="4" xfId="0" quotePrefix="1" applyNumberFormat="1" applyFont="1" applyFill="1" applyBorder="1" applyAlignment="1">
      <alignment horizontal="left"/>
    </xf>
    <xf numFmtId="0" fontId="33" fillId="3" borderId="1" xfId="0" applyFont="1" applyFill="1" applyBorder="1" applyAlignment="1">
      <alignment horizontal="center" vertical="center" wrapText="1"/>
    </xf>
    <xf numFmtId="15" fontId="13" fillId="3" borderId="0" xfId="0" applyNumberFormat="1" applyFont="1" applyFill="1" applyBorder="1" applyAlignment="1">
      <alignment horizontal="left"/>
    </xf>
    <xf numFmtId="21" fontId="13" fillId="3" borderId="0" xfId="0" applyNumberFormat="1" applyFont="1" applyFill="1" applyBorder="1" applyAlignment="1">
      <alignment horizontal="left"/>
    </xf>
    <xf numFmtId="165" fontId="13" fillId="3" borderId="0" xfId="0" applyNumberFormat="1" applyFont="1" applyFill="1" applyBorder="1" applyAlignment="1">
      <alignment horizontal="left"/>
    </xf>
    <xf numFmtId="0" fontId="13" fillId="3" borderId="39" xfId="0" applyFont="1" applyFill="1" applyBorder="1"/>
    <xf numFmtId="0" fontId="26" fillId="3" borderId="0" xfId="0" applyFont="1" applyFill="1" applyAlignment="1">
      <alignment horizontal="right"/>
    </xf>
    <xf numFmtId="15" fontId="13" fillId="3" borderId="38" xfId="0" applyNumberFormat="1" applyFont="1" applyFill="1" applyBorder="1" applyAlignment="1">
      <alignment horizontal="right"/>
    </xf>
    <xf numFmtId="4" fontId="13" fillId="3" borderId="33" xfId="0" applyNumberFormat="1" applyFont="1" applyFill="1" applyBorder="1" applyAlignment="1">
      <alignment horizontal="right"/>
    </xf>
    <xf numFmtId="4" fontId="13" fillId="3" borderId="34" xfId="0" applyNumberFormat="1" applyFont="1" applyFill="1" applyBorder="1" applyAlignment="1">
      <alignment horizontal="right"/>
    </xf>
    <xf numFmtId="4" fontId="13" fillId="3" borderId="35" xfId="0" applyNumberFormat="1" applyFont="1" applyFill="1" applyBorder="1" applyAlignment="1">
      <alignment horizontal="right"/>
    </xf>
    <xf numFmtId="4" fontId="13" fillId="3" borderId="12" xfId="0" applyNumberFormat="1" applyFont="1" applyFill="1" applyBorder="1" applyAlignment="1">
      <alignment horizontal="right"/>
    </xf>
    <xf numFmtId="4" fontId="13" fillId="3" borderId="14" xfId="0" applyNumberFormat="1" applyFont="1" applyFill="1" applyBorder="1" applyAlignment="1">
      <alignment horizontal="right"/>
    </xf>
    <xf numFmtId="2" fontId="13" fillId="3" borderId="25" xfId="0" applyNumberFormat="1" applyFont="1" applyFill="1" applyBorder="1" applyAlignment="1">
      <alignment horizontal="right"/>
    </xf>
    <xf numFmtId="4" fontId="13" fillId="3" borderId="55" xfId="0" applyNumberFormat="1" applyFont="1" applyFill="1" applyBorder="1"/>
    <xf numFmtId="4" fontId="13" fillId="3" borderId="51" xfId="0" applyNumberFormat="1" applyFont="1" applyFill="1" applyBorder="1"/>
    <xf numFmtId="4" fontId="13" fillId="3" borderId="26" xfId="0" applyNumberFormat="1" applyFont="1" applyFill="1" applyBorder="1" applyAlignment="1">
      <alignment horizontal="right"/>
    </xf>
    <xf numFmtId="4" fontId="13" fillId="3" borderId="44" xfId="0" applyNumberFormat="1" applyFont="1" applyFill="1" applyBorder="1"/>
    <xf numFmtId="14" fontId="0" fillId="3" borderId="0" xfId="0" applyNumberFormat="1" applyFont="1" applyFill="1"/>
    <xf numFmtId="0" fontId="0" fillId="3" borderId="0" xfId="0" applyFont="1" applyFill="1" applyAlignment="1">
      <alignment horizontal="left"/>
    </xf>
    <xf numFmtId="0" fontId="8" fillId="3" borderId="40" xfId="0" applyFont="1" applyFill="1" applyBorder="1" applyAlignment="1"/>
    <xf numFmtId="14" fontId="24" fillId="3" borderId="0" xfId="0" quotePrefix="1" applyNumberFormat="1" applyFont="1" applyFill="1" applyBorder="1" applyAlignment="1">
      <alignment horizontal="left"/>
    </xf>
    <xf numFmtId="168" fontId="4" fillId="3" borderId="3" xfId="0" applyNumberFormat="1" applyFont="1" applyFill="1" applyBorder="1" applyAlignment="1">
      <alignment horizontal="center"/>
    </xf>
    <xf numFmtId="0" fontId="8" fillId="3" borderId="0" xfId="0" applyFont="1" applyFill="1" applyAlignment="1">
      <alignment horizontal="left" vertical="center" wrapText="1"/>
    </xf>
    <xf numFmtId="0" fontId="0" fillId="3" borderId="0" xfId="0" applyFont="1" applyFill="1" applyBorder="1" applyAlignment="1">
      <alignment horizontal="center"/>
    </xf>
    <xf numFmtId="15" fontId="10" fillId="3" borderId="4" xfId="0" quotePrefix="1" applyNumberFormat="1" applyFont="1" applyFill="1" applyBorder="1" applyAlignment="1">
      <alignment horizontal="left"/>
    </xf>
    <xf numFmtId="15" fontId="13" fillId="0" borderId="0" xfId="0" applyNumberFormat="1" applyFont="1" applyAlignment="1">
      <alignment horizontal="left"/>
    </xf>
    <xf numFmtId="0" fontId="13" fillId="0" borderId="0" xfId="0" applyFont="1" applyAlignment="1">
      <alignment horizontal="left"/>
    </xf>
    <xf numFmtId="165" fontId="13" fillId="0" borderId="0" xfId="0" applyNumberFormat="1" applyFont="1" applyAlignment="1">
      <alignment horizontal="left"/>
    </xf>
    <xf numFmtId="172" fontId="10" fillId="3" borderId="4" xfId="0" quotePrefix="1" applyNumberFormat="1" applyFont="1" applyFill="1" applyBorder="1" applyAlignment="1">
      <alignment horizontal="left"/>
    </xf>
    <xf numFmtId="0" fontId="0" fillId="16" borderId="67" xfId="0" applyFill="1" applyBorder="1" applyAlignment="1">
      <alignment horizontal="left"/>
    </xf>
    <xf numFmtId="0" fontId="0" fillId="16" borderId="73" xfId="0" applyFill="1" applyBorder="1" applyAlignment="1">
      <alignment horizontal="left"/>
    </xf>
    <xf numFmtId="0" fontId="0" fillId="16" borderId="74" xfId="0" applyFill="1" applyBorder="1" applyAlignment="1">
      <alignment horizontal="left"/>
    </xf>
    <xf numFmtId="164" fontId="16" fillId="0" borderId="0" xfId="0" applyNumberFormat="1" applyFont="1" applyAlignment="1">
      <alignment horizontal="left"/>
    </xf>
    <xf numFmtId="164" fontId="16" fillId="3" borderId="0" xfId="0" applyNumberFormat="1" applyFont="1" applyFill="1" applyAlignment="1">
      <alignment horizontal="left"/>
    </xf>
    <xf numFmtId="10" fontId="16" fillId="3" borderId="0" xfId="1" applyNumberFormat="1" applyFont="1" applyFill="1" applyAlignment="1">
      <alignment horizontal="left"/>
    </xf>
    <xf numFmtId="0" fontId="15" fillId="0" borderId="0" xfId="0" applyFont="1" applyBorder="1"/>
    <xf numFmtId="0" fontId="16" fillId="3" borderId="0" xfId="0" applyFont="1" applyFill="1" applyAlignment="1">
      <alignment vertical="center" wrapText="1"/>
    </xf>
    <xf numFmtId="0" fontId="16" fillId="3" borderId="3" xfId="0" applyFont="1" applyFill="1" applyBorder="1" applyAlignment="1">
      <alignment horizontal="left" wrapText="1"/>
    </xf>
    <xf numFmtId="0" fontId="13" fillId="0" borderId="0" xfId="0" applyFont="1" applyBorder="1"/>
    <xf numFmtId="164" fontId="16" fillId="0" borderId="0" xfId="0" applyNumberFormat="1" applyFont="1" applyBorder="1" applyAlignment="1">
      <alignment horizontal="left"/>
    </xf>
    <xf numFmtId="0" fontId="26" fillId="3" borderId="0" xfId="0" applyFont="1" applyFill="1" applyBorder="1" applyAlignment="1"/>
    <xf numFmtId="0" fontId="26" fillId="3" borderId="0" xfId="0" applyFont="1" applyFill="1" applyBorder="1" applyAlignment="1">
      <alignment horizontal="center" wrapText="1"/>
    </xf>
    <xf numFmtId="166" fontId="13" fillId="3" borderId="3" xfId="0" applyNumberFormat="1" applyFont="1" applyFill="1" applyBorder="1" applyAlignment="1">
      <alignment horizontal="left"/>
    </xf>
    <xf numFmtId="15" fontId="26" fillId="3" borderId="3" xfId="0" quotePrefix="1" applyNumberFormat="1" applyFont="1" applyFill="1" applyBorder="1" applyAlignment="1">
      <alignment horizontal="left"/>
    </xf>
    <xf numFmtId="0" fontId="26" fillId="3" borderId="3" xfId="0" quotePrefix="1" applyFont="1" applyFill="1" applyBorder="1" applyAlignment="1">
      <alignment horizontal="left"/>
    </xf>
    <xf numFmtId="167" fontId="26" fillId="3" borderId="3" xfId="0" applyNumberFormat="1" applyFont="1" applyFill="1" applyBorder="1" applyAlignment="1">
      <alignment horizontal="left"/>
    </xf>
    <xf numFmtId="4" fontId="26" fillId="3" borderId="3" xfId="0" applyNumberFormat="1" applyFont="1" applyFill="1" applyBorder="1" applyAlignment="1">
      <alignment horizontal="left"/>
    </xf>
    <xf numFmtId="4" fontId="13" fillId="3" borderId="3" xfId="0" applyNumberFormat="1" applyFont="1" applyFill="1" applyBorder="1" applyAlignment="1">
      <alignment horizontal="left"/>
    </xf>
    <xf numFmtId="168" fontId="13" fillId="3" borderId="3" xfId="0" applyNumberFormat="1" applyFont="1" applyFill="1" applyBorder="1" applyAlignment="1">
      <alignment horizontal="left"/>
    </xf>
    <xf numFmtId="169" fontId="13" fillId="3" borderId="3" xfId="0" applyNumberFormat="1" applyFont="1" applyFill="1" applyBorder="1" applyAlignment="1">
      <alignment horizontal="left"/>
    </xf>
    <xf numFmtId="14" fontId="13" fillId="3" borderId="3" xfId="0" quotePrefix="1" applyNumberFormat="1" applyFont="1" applyFill="1" applyBorder="1" applyAlignment="1">
      <alignment horizontal="left"/>
    </xf>
    <xf numFmtId="0" fontId="13" fillId="3" borderId="3" xfId="0" applyFont="1" applyFill="1" applyBorder="1"/>
    <xf numFmtId="0" fontId="16" fillId="0" borderId="0" xfId="0" applyFont="1" applyBorder="1" applyAlignment="1">
      <alignment horizontal="left"/>
    </xf>
    <xf numFmtId="1" fontId="16" fillId="3" borderId="1" xfId="0" applyNumberFormat="1" applyFont="1" applyFill="1" applyBorder="1" applyAlignment="1">
      <alignment horizontal="right"/>
    </xf>
    <xf numFmtId="0" fontId="26" fillId="0" borderId="0" xfId="0" applyFont="1" applyBorder="1"/>
    <xf numFmtId="15" fontId="13" fillId="0" borderId="0" xfId="0" applyNumberFormat="1" applyFont="1" applyBorder="1" applyAlignment="1">
      <alignment horizontal="left"/>
    </xf>
    <xf numFmtId="21" fontId="13" fillId="0" borderId="0" xfId="0" applyNumberFormat="1" applyFont="1" applyBorder="1" applyAlignment="1">
      <alignment horizontal="left"/>
    </xf>
    <xf numFmtId="0" fontId="13" fillId="0" borderId="0" xfId="0" applyFont="1" applyBorder="1" applyAlignment="1">
      <alignment horizontal="left" vertical="center"/>
    </xf>
    <xf numFmtId="165" fontId="13" fillId="0" borderId="0" xfId="0" applyNumberFormat="1" applyFont="1" applyBorder="1" applyAlignment="1">
      <alignment horizontal="left"/>
    </xf>
    <xf numFmtId="0" fontId="15" fillId="0" borderId="49" xfId="0" applyFont="1" applyBorder="1"/>
    <xf numFmtId="1" fontId="16" fillId="3" borderId="19" xfId="0" applyNumberFormat="1" applyFont="1" applyFill="1" applyBorder="1" applyAlignment="1">
      <alignment horizontal="right" vertical="center"/>
    </xf>
    <xf numFmtId="1" fontId="16" fillId="3" borderId="1" xfId="0" applyNumberFormat="1" applyFont="1" applyFill="1" applyBorder="1" applyAlignment="1">
      <alignment vertical="center"/>
    </xf>
    <xf numFmtId="176" fontId="16" fillId="0" borderId="1" xfId="0" applyNumberFormat="1" applyFont="1" applyBorder="1"/>
    <xf numFmtId="0" fontId="16" fillId="0" borderId="0" xfId="0" applyFont="1" applyAlignment="1">
      <alignment wrapText="1"/>
    </xf>
    <xf numFmtId="0" fontId="60" fillId="0" borderId="0" xfId="0" applyFont="1" applyAlignment="1">
      <alignment horizontal="left"/>
    </xf>
    <xf numFmtId="0" fontId="26" fillId="0" borderId="0" xfId="0" applyFont="1" applyBorder="1" applyAlignment="1"/>
    <xf numFmtId="0" fontId="26" fillId="0" borderId="0" xfId="0" applyFont="1" applyBorder="1" applyAlignment="1">
      <alignment horizontal="left"/>
    </xf>
    <xf numFmtId="4" fontId="13" fillId="0" borderId="0" xfId="0" applyNumberFormat="1" applyFont="1" applyBorder="1" applyAlignment="1">
      <alignment horizontal="center"/>
    </xf>
    <xf numFmtId="166" fontId="16" fillId="0" borderId="0" xfId="0" applyNumberFormat="1" applyFont="1" applyAlignment="1"/>
    <xf numFmtId="0" fontId="16" fillId="0" borderId="1" xfId="0" applyFont="1" applyBorder="1" applyAlignment="1">
      <alignment vertical="center"/>
    </xf>
    <xf numFmtId="2" fontId="16" fillId="0" borderId="1" xfId="0" applyNumberFormat="1" applyFont="1" applyBorder="1" applyAlignment="1">
      <alignment vertical="center"/>
    </xf>
    <xf numFmtId="0" fontId="9" fillId="3" borderId="0" xfId="0" applyFont="1" applyFill="1" applyBorder="1" applyAlignment="1">
      <alignment horizontal="left" wrapText="1"/>
    </xf>
    <xf numFmtId="0" fontId="16" fillId="3" borderId="0" xfId="0" applyFont="1" applyFill="1" applyBorder="1" applyAlignment="1">
      <alignment horizontal="left" wrapText="1"/>
    </xf>
    <xf numFmtId="0" fontId="9" fillId="3" borderId="0" xfId="0" applyFont="1" applyFill="1" applyBorder="1" applyAlignment="1">
      <alignment horizontal="left" vertical="center" wrapText="1"/>
    </xf>
    <xf numFmtId="0" fontId="16" fillId="3" borderId="0" xfId="0" applyFont="1" applyFill="1" applyBorder="1" applyAlignment="1">
      <alignment horizontal="left"/>
    </xf>
    <xf numFmtId="0" fontId="16" fillId="3" borderId="2" xfId="0" applyFont="1" applyFill="1" applyBorder="1" applyAlignment="1">
      <alignment vertical="center"/>
    </xf>
    <xf numFmtId="0" fontId="16" fillId="3" borderId="0" xfId="0" applyFont="1" applyFill="1" applyBorder="1" applyAlignment="1">
      <alignment horizontal="left"/>
    </xf>
    <xf numFmtId="0" fontId="13" fillId="3" borderId="1" xfId="0" applyFont="1" applyFill="1" applyBorder="1" applyAlignment="1">
      <alignment horizontal="left"/>
    </xf>
    <xf numFmtId="0" fontId="16" fillId="3" borderId="0" xfId="0" applyFont="1" applyFill="1" applyBorder="1" applyAlignment="1">
      <alignment horizontal="left"/>
    </xf>
    <xf numFmtId="0" fontId="8" fillId="0" borderId="0" xfId="0" applyFont="1" applyAlignment="1">
      <alignment wrapText="1"/>
    </xf>
    <xf numFmtId="0" fontId="3" fillId="3" borderId="0" xfId="0" applyFont="1" applyFill="1" applyAlignment="1">
      <alignment horizontal="center" vertical="center" wrapText="1"/>
    </xf>
    <xf numFmtId="0" fontId="3" fillId="3" borderId="7" xfId="0" applyFont="1" applyFill="1" applyBorder="1" applyAlignment="1">
      <alignment horizontal="center" wrapText="1"/>
    </xf>
    <xf numFmtId="0" fontId="4" fillId="3" borderId="0" xfId="0" applyFont="1" applyFill="1" applyBorder="1" applyAlignment="1">
      <alignment horizontal="left"/>
    </xf>
    <xf numFmtId="0" fontId="3" fillId="3" borderId="0" xfId="0" applyFont="1" applyFill="1" applyBorder="1" applyAlignment="1">
      <alignment horizontal="left"/>
    </xf>
    <xf numFmtId="0" fontId="13" fillId="3" borderId="1" xfId="0" applyFont="1" applyFill="1" applyBorder="1" applyAlignment="1">
      <alignment horizontal="left"/>
    </xf>
    <xf numFmtId="166" fontId="4" fillId="3" borderId="1" xfId="0" applyNumberFormat="1" applyFont="1" applyFill="1" applyBorder="1" applyAlignment="1">
      <alignment horizontal="left"/>
    </xf>
    <xf numFmtId="0" fontId="10" fillId="3" borderId="1" xfId="0" applyFont="1" applyFill="1" applyBorder="1" applyAlignment="1">
      <alignment horizontal="left"/>
    </xf>
    <xf numFmtId="0" fontId="4" fillId="3" borderId="0" xfId="0" applyFont="1" applyFill="1" applyBorder="1" applyAlignment="1">
      <alignment horizontal="center"/>
    </xf>
    <xf numFmtId="0" fontId="10" fillId="0" borderId="1" xfId="0" applyFont="1" applyBorder="1" applyAlignment="1">
      <alignment horizontal="left"/>
    </xf>
    <xf numFmtId="0" fontId="4" fillId="3" borderId="1" xfId="0" applyFont="1" applyFill="1" applyBorder="1" applyAlignment="1">
      <alignment horizontal="left"/>
    </xf>
    <xf numFmtId="0" fontId="3" fillId="3" borderId="0" xfId="0" applyFont="1" applyFill="1" applyAlignment="1">
      <alignment horizontal="center" wrapText="1"/>
    </xf>
    <xf numFmtId="0" fontId="4" fillId="3" borderId="1" xfId="0" applyFont="1" applyFill="1" applyBorder="1" applyAlignment="1">
      <alignment horizontal="center" vertical="center"/>
    </xf>
    <xf numFmtId="0" fontId="4" fillId="3" borderId="0" xfId="0" applyFont="1" applyFill="1" applyBorder="1" applyAlignment="1">
      <alignment horizontal="left"/>
    </xf>
    <xf numFmtId="0" fontId="4" fillId="3" borderId="4" xfId="0" applyFont="1" applyFill="1" applyBorder="1" applyAlignment="1">
      <alignment horizontal="left"/>
    </xf>
    <xf numFmtId="0" fontId="16" fillId="3" borderId="19" xfId="0" applyFont="1" applyFill="1" applyBorder="1" applyAlignment="1">
      <alignment horizontal="right" vertical="center" wrapText="1"/>
    </xf>
    <xf numFmtId="4" fontId="4" fillId="3" borderId="1" xfId="0" applyNumberFormat="1" applyFont="1" applyFill="1" applyBorder="1" applyAlignment="1">
      <alignment horizontal="left"/>
    </xf>
    <xf numFmtId="0" fontId="8" fillId="3" borderId="0" xfId="0" applyFont="1" applyFill="1" applyBorder="1" applyAlignment="1">
      <alignment horizontal="left"/>
    </xf>
    <xf numFmtId="166" fontId="4" fillId="3" borderId="4" xfId="0" applyNumberFormat="1" applyFont="1" applyFill="1" applyBorder="1" applyAlignment="1">
      <alignment horizontal="left"/>
    </xf>
    <xf numFmtId="166" fontId="10" fillId="0" borderId="1" xfId="0" applyNumberFormat="1" applyFont="1" applyBorder="1" applyAlignment="1">
      <alignment horizontal="left"/>
    </xf>
    <xf numFmtId="0" fontId="10" fillId="3" borderId="1" xfId="0" applyFont="1" applyFill="1" applyBorder="1" applyAlignment="1">
      <alignment horizontal="left"/>
    </xf>
    <xf numFmtId="15" fontId="4" fillId="3" borderId="1" xfId="0" quotePrefix="1" applyNumberFormat="1" applyFont="1" applyFill="1" applyBorder="1" applyAlignment="1">
      <alignment horizontal="left"/>
    </xf>
    <xf numFmtId="2" fontId="16" fillId="3" borderId="1" xfId="0" applyNumberFormat="1" applyFont="1" applyFill="1" applyBorder="1" applyAlignment="1">
      <alignment horizontal="right" vertical="center"/>
    </xf>
    <xf numFmtId="0" fontId="4" fillId="3" borderId="0" xfId="0" applyFont="1" applyFill="1" applyBorder="1" applyAlignment="1">
      <alignment horizontal="center"/>
    </xf>
    <xf numFmtId="0" fontId="4" fillId="5" borderId="1" xfId="0" applyFont="1" applyFill="1" applyBorder="1" applyAlignment="1">
      <alignment horizontal="left"/>
    </xf>
    <xf numFmtId="0" fontId="10" fillId="3" borderId="4" xfId="0" applyFont="1" applyFill="1" applyBorder="1" applyAlignment="1">
      <alignment horizontal="left"/>
    </xf>
    <xf numFmtId="0" fontId="3" fillId="3" borderId="39" xfId="0" applyFont="1" applyFill="1" applyBorder="1" applyAlignment="1">
      <alignment horizontal="left"/>
    </xf>
    <xf numFmtId="0" fontId="3" fillId="0" borderId="39" xfId="0" applyFont="1" applyBorder="1" applyAlignment="1">
      <alignment horizontal="left"/>
    </xf>
    <xf numFmtId="0" fontId="13" fillId="0" borderId="39" xfId="0" applyFont="1" applyBorder="1"/>
    <xf numFmtId="0" fontId="4" fillId="3" borderId="39" xfId="0" applyFont="1" applyFill="1" applyBorder="1"/>
    <xf numFmtId="0" fontId="4" fillId="3" borderId="39" xfId="0" applyFont="1" applyFill="1" applyBorder="1" applyAlignment="1">
      <alignment horizontal="left"/>
    </xf>
    <xf numFmtId="0" fontId="17" fillId="3" borderId="0" xfId="0" applyFont="1" applyFill="1" applyBorder="1" applyAlignment="1"/>
    <xf numFmtId="0" fontId="8" fillId="3" borderId="6" xfId="0" applyFont="1" applyFill="1" applyBorder="1" applyAlignment="1">
      <alignment horizontal="left"/>
    </xf>
    <xf numFmtId="0" fontId="4" fillId="3" borderId="6" xfId="0" applyFont="1" applyFill="1" applyBorder="1" applyAlignment="1">
      <alignment horizontal="center"/>
    </xf>
    <xf numFmtId="15" fontId="4" fillId="3" borderId="6" xfId="0" applyNumberFormat="1" applyFont="1" applyFill="1" applyBorder="1" applyAlignment="1">
      <alignment horizontal="center"/>
    </xf>
    <xf numFmtId="21" fontId="4" fillId="3" borderId="6" xfId="0" applyNumberFormat="1" applyFont="1" applyFill="1" applyBorder="1" applyAlignment="1">
      <alignment horizontal="center"/>
    </xf>
    <xf numFmtId="4" fontId="4" fillId="3" borderId="6" xfId="0" applyNumberFormat="1" applyFont="1" applyFill="1" applyBorder="1" applyAlignment="1">
      <alignment horizontal="center"/>
    </xf>
    <xf numFmtId="165" fontId="4" fillId="3" borderId="6" xfId="0" applyNumberFormat="1" applyFont="1" applyFill="1" applyBorder="1" applyAlignment="1">
      <alignment horizontal="center"/>
    </xf>
    <xf numFmtId="166" fontId="4" fillId="3" borderId="6" xfId="0" applyNumberFormat="1" applyFont="1" applyFill="1" applyBorder="1" applyAlignment="1">
      <alignment horizontal="center"/>
    </xf>
    <xf numFmtId="15" fontId="4" fillId="3" borderId="6" xfId="0" quotePrefix="1" applyNumberFormat="1" applyFont="1" applyFill="1" applyBorder="1" applyAlignment="1">
      <alignment horizontal="center"/>
    </xf>
    <xf numFmtId="167" fontId="4" fillId="3" borderId="6" xfId="0" applyNumberFormat="1" applyFont="1" applyFill="1" applyBorder="1" applyAlignment="1">
      <alignment horizontal="center"/>
    </xf>
    <xf numFmtId="168" fontId="4" fillId="3" borderId="6" xfId="0" applyNumberFormat="1" applyFont="1" applyFill="1" applyBorder="1" applyAlignment="1">
      <alignment horizontal="center"/>
    </xf>
    <xf numFmtId="169" fontId="4" fillId="3" borderId="6" xfId="0" applyNumberFormat="1" applyFont="1" applyFill="1" applyBorder="1" applyAlignment="1">
      <alignment horizontal="center"/>
    </xf>
    <xf numFmtId="14" fontId="4" fillId="3" borderId="6" xfId="0" quotePrefix="1" applyNumberFormat="1" applyFont="1" applyFill="1" applyBorder="1" applyAlignment="1">
      <alignment horizontal="center"/>
    </xf>
    <xf numFmtId="176" fontId="16" fillId="3" borderId="0" xfId="0" applyNumberFormat="1" applyFont="1" applyFill="1" applyAlignment="1">
      <alignment horizontal="left"/>
    </xf>
    <xf numFmtId="167" fontId="13" fillId="3" borderId="1" xfId="0" applyNumberFormat="1" applyFont="1" applyFill="1" applyBorder="1" applyAlignment="1">
      <alignment horizontal="left"/>
    </xf>
    <xf numFmtId="0" fontId="16" fillId="3" borderId="2" xfId="0" applyFont="1" applyFill="1" applyBorder="1" applyAlignment="1">
      <alignment vertical="center"/>
    </xf>
    <xf numFmtId="0" fontId="16" fillId="3" borderId="31" xfId="0" applyFont="1" applyFill="1" applyBorder="1" applyAlignment="1">
      <alignment wrapText="1"/>
    </xf>
    <xf numFmtId="0" fontId="16" fillId="3" borderId="39" xfId="0" applyFont="1" applyFill="1" applyBorder="1" applyAlignment="1">
      <alignment wrapText="1"/>
    </xf>
    <xf numFmtId="0" fontId="16" fillId="3" borderId="32" xfId="0" applyFont="1" applyFill="1" applyBorder="1" applyAlignment="1">
      <alignment wrapText="1"/>
    </xf>
    <xf numFmtId="15" fontId="4" fillId="3" borderId="1" xfId="0" quotePrefix="1" applyNumberFormat="1" applyFont="1" applyFill="1" applyBorder="1" applyAlignment="1">
      <alignment horizontal="left"/>
    </xf>
    <xf numFmtId="0" fontId="16" fillId="3" borderId="0" xfId="0" applyFont="1" applyFill="1" applyBorder="1" applyAlignment="1">
      <alignment horizontal="left" wrapText="1"/>
    </xf>
    <xf numFmtId="4" fontId="10" fillId="0" borderId="1" xfId="0" applyNumberFormat="1" applyFont="1" applyBorder="1" applyAlignment="1">
      <alignment horizontal="left"/>
    </xf>
    <xf numFmtId="166" fontId="10" fillId="0" borderId="1" xfId="0" applyNumberFormat="1" applyFont="1" applyBorder="1" applyAlignment="1">
      <alignment horizontal="left"/>
    </xf>
    <xf numFmtId="0" fontId="10" fillId="3" borderId="1" xfId="0" applyFont="1" applyFill="1" applyBorder="1" applyAlignment="1">
      <alignment horizontal="left"/>
    </xf>
    <xf numFmtId="0" fontId="10" fillId="3" borderId="4" xfId="0" applyFont="1" applyFill="1" applyBorder="1" applyAlignment="1">
      <alignment horizontal="left"/>
    </xf>
    <xf numFmtId="0" fontId="10" fillId="0" borderId="1" xfId="0" applyFont="1" applyBorder="1" applyAlignment="1">
      <alignment horizontal="left"/>
    </xf>
    <xf numFmtId="0" fontId="3" fillId="3" borderId="0" xfId="0" applyFont="1" applyFill="1" applyAlignment="1">
      <alignment horizontal="center" vertical="center" wrapText="1"/>
    </xf>
    <xf numFmtId="0" fontId="3" fillId="3" borderId="7" xfId="0" applyFont="1" applyFill="1" applyBorder="1" applyAlignment="1">
      <alignment horizontal="center" wrapText="1"/>
    </xf>
    <xf numFmtId="0" fontId="3" fillId="3" borderId="0" xfId="0" applyFont="1" applyFill="1" applyBorder="1" applyAlignment="1">
      <alignment horizontal="left"/>
    </xf>
    <xf numFmtId="0" fontId="12" fillId="3" borderId="0" xfId="0" applyFont="1" applyFill="1" applyAlignment="1">
      <alignment horizontal="center" wrapText="1"/>
    </xf>
    <xf numFmtId="0" fontId="3" fillId="3" borderId="0" xfId="0" applyFont="1" applyFill="1" applyBorder="1" applyAlignment="1">
      <alignment horizontal="center" wrapText="1"/>
    </xf>
    <xf numFmtId="2" fontId="16" fillId="3" borderId="0" xfId="0" applyNumberFormat="1" applyFont="1" applyFill="1" applyBorder="1" applyAlignment="1">
      <alignment horizontal="right" vertical="center"/>
    </xf>
    <xf numFmtId="4" fontId="10" fillId="0" borderId="1" xfId="0" applyNumberFormat="1" applyFont="1" applyBorder="1" applyAlignment="1">
      <alignment horizontal="left"/>
    </xf>
    <xf numFmtId="4" fontId="4" fillId="3" borderId="1" xfId="0" applyNumberFormat="1" applyFont="1" applyFill="1" applyBorder="1" applyAlignment="1">
      <alignment horizontal="right"/>
    </xf>
    <xf numFmtId="0" fontId="4" fillId="3" borderId="1" xfId="0" applyFont="1" applyFill="1" applyBorder="1" applyAlignment="1">
      <alignment horizontal="left"/>
    </xf>
    <xf numFmtId="0" fontId="16" fillId="3" borderId="2" xfId="0" applyFont="1" applyFill="1" applyBorder="1" applyAlignment="1">
      <alignment horizontal="right" vertical="center"/>
    </xf>
    <xf numFmtId="0" fontId="16" fillId="3" borderId="19" xfId="0" applyFont="1" applyFill="1" applyBorder="1" applyAlignment="1">
      <alignment horizontal="right" vertical="center" wrapText="1"/>
    </xf>
    <xf numFmtId="4" fontId="4" fillId="3" borderId="1" xfId="0" applyNumberFormat="1" applyFont="1" applyFill="1" applyBorder="1" applyAlignment="1">
      <alignment horizontal="left"/>
    </xf>
    <xf numFmtId="0" fontId="16" fillId="3" borderId="0" xfId="0" applyFont="1" applyFill="1" applyBorder="1" applyAlignment="1">
      <alignment horizontal="left"/>
    </xf>
    <xf numFmtId="0" fontId="10" fillId="3" borderId="1" xfId="0" applyFont="1" applyFill="1" applyBorder="1" applyAlignment="1">
      <alignment horizontal="left"/>
    </xf>
    <xf numFmtId="15" fontId="4" fillId="3" borderId="1" xfId="0" applyNumberFormat="1" applyFont="1" applyFill="1" applyBorder="1" applyAlignment="1">
      <alignment horizontal="left"/>
    </xf>
    <xf numFmtId="167" fontId="4" fillId="3" borderId="1" xfId="1" applyNumberFormat="1" applyFont="1" applyFill="1" applyBorder="1" applyAlignment="1">
      <alignment horizontal="left"/>
    </xf>
    <xf numFmtId="0" fontId="4" fillId="0" borderId="1" xfId="0" applyFont="1" applyBorder="1" applyAlignment="1">
      <alignment horizontal="left"/>
    </xf>
    <xf numFmtId="0" fontId="10" fillId="3" borderId="4" xfId="0" applyFont="1" applyFill="1" applyBorder="1" applyAlignment="1">
      <alignment horizontal="left"/>
    </xf>
    <xf numFmtId="4" fontId="4" fillId="3" borderId="0" xfId="0" applyNumberFormat="1" applyFont="1" applyFill="1" applyBorder="1"/>
    <xf numFmtId="4" fontId="4" fillId="3" borderId="17" xfId="0" applyNumberFormat="1" applyFont="1" applyFill="1" applyBorder="1"/>
    <xf numFmtId="0" fontId="26" fillId="3" borderId="1" xfId="0" applyFont="1" applyFill="1" applyBorder="1" applyAlignment="1">
      <alignment horizontal="right"/>
    </xf>
    <xf numFmtId="4" fontId="3" fillId="3" borderId="19" xfId="0" applyNumberFormat="1" applyFont="1" applyFill="1" applyBorder="1"/>
    <xf numFmtId="164" fontId="4" fillId="3" borderId="1" xfId="0" applyNumberFormat="1" applyFont="1" applyFill="1" applyBorder="1" applyAlignment="1">
      <alignment horizontal="left"/>
    </xf>
    <xf numFmtId="10" fontId="4" fillId="3" borderId="1" xfId="1" applyNumberFormat="1" applyFont="1" applyFill="1" applyBorder="1" applyAlignment="1">
      <alignment horizontal="left"/>
    </xf>
    <xf numFmtId="0" fontId="4" fillId="3" borderId="1" xfId="0" applyFont="1" applyFill="1" applyBorder="1" applyAlignment="1">
      <alignment horizontal="left"/>
    </xf>
    <xf numFmtId="0" fontId="4" fillId="3" borderId="1" xfId="0" applyFont="1" applyFill="1" applyBorder="1" applyAlignment="1">
      <alignment horizontal="left" vertical="center"/>
    </xf>
    <xf numFmtId="0" fontId="9" fillId="3" borderId="0" xfId="0" applyFont="1" applyFill="1" applyAlignment="1">
      <alignment horizontal="left"/>
    </xf>
    <xf numFmtId="0" fontId="4" fillId="3" borderId="1" xfId="0" applyFont="1" applyFill="1" applyBorder="1" applyAlignment="1">
      <alignment horizontal="center" vertical="center"/>
    </xf>
    <xf numFmtId="0" fontId="4" fillId="3" borderId="4" xfId="0" applyFont="1" applyFill="1" applyBorder="1" applyAlignment="1">
      <alignment horizontal="left"/>
    </xf>
    <xf numFmtId="0" fontId="4" fillId="3" borderId="0" xfId="0" applyFont="1" applyFill="1" applyBorder="1" applyAlignment="1">
      <alignment horizontal="left"/>
    </xf>
    <xf numFmtId="0" fontId="3" fillId="3" borderId="1" xfId="0" applyFont="1" applyFill="1" applyBorder="1" applyAlignment="1">
      <alignment horizontal="left"/>
    </xf>
    <xf numFmtId="4" fontId="4" fillId="3" borderId="1" xfId="0" applyNumberFormat="1" applyFont="1" applyFill="1" applyBorder="1" applyAlignment="1">
      <alignment horizontal="left"/>
    </xf>
    <xf numFmtId="0" fontId="3" fillId="3" borderId="0" xfId="0" applyFont="1" applyFill="1" applyAlignment="1">
      <alignment horizontal="center" wrapText="1"/>
    </xf>
    <xf numFmtId="4" fontId="3" fillId="3" borderId="1" xfId="0" applyNumberFormat="1" applyFont="1" applyFill="1" applyBorder="1" applyAlignment="1">
      <alignment horizontal="left"/>
    </xf>
    <xf numFmtId="0" fontId="13" fillId="3" borderId="1" xfId="0" applyFont="1" applyFill="1" applyBorder="1" applyAlignment="1">
      <alignment horizontal="left"/>
    </xf>
    <xf numFmtId="166" fontId="4" fillId="3" borderId="1" xfId="0" applyNumberFormat="1" applyFont="1" applyFill="1" applyBorder="1" applyAlignment="1">
      <alignment horizontal="left"/>
    </xf>
    <xf numFmtId="166" fontId="4" fillId="3" borderId="4" xfId="0" applyNumberFormat="1" applyFont="1" applyFill="1" applyBorder="1" applyAlignment="1">
      <alignment horizontal="left"/>
    </xf>
    <xf numFmtId="0" fontId="13" fillId="0" borderId="1" xfId="0" applyFont="1" applyBorder="1" applyAlignment="1">
      <alignment horizontal="left"/>
    </xf>
    <xf numFmtId="15" fontId="4" fillId="3" borderId="1" xfId="0" applyNumberFormat="1" applyFont="1" applyFill="1" applyBorder="1" applyAlignment="1">
      <alignment horizontal="left"/>
    </xf>
    <xf numFmtId="0" fontId="10" fillId="3" borderId="1" xfId="0" applyFont="1" applyFill="1" applyBorder="1" applyAlignment="1">
      <alignment horizontal="left"/>
    </xf>
    <xf numFmtId="0" fontId="26" fillId="3" borderId="1" xfId="0" applyFont="1" applyFill="1" applyBorder="1" applyAlignment="1">
      <alignment horizontal="left"/>
    </xf>
    <xf numFmtId="0" fontId="3" fillId="3" borderId="0" xfId="0" applyFont="1" applyFill="1" applyAlignment="1">
      <alignment horizontal="left"/>
    </xf>
    <xf numFmtId="0" fontId="4" fillId="0" borderId="1" xfId="0" applyFont="1" applyBorder="1" applyAlignment="1">
      <alignment horizontal="left"/>
    </xf>
    <xf numFmtId="0" fontId="4" fillId="5" borderId="1" xfId="0" applyFont="1" applyFill="1" applyBorder="1" applyAlignment="1">
      <alignment horizontal="left"/>
    </xf>
    <xf numFmtId="0" fontId="4" fillId="3" borderId="0" xfId="0" applyFont="1" applyFill="1" applyBorder="1" applyAlignment="1">
      <alignment horizontal="center"/>
    </xf>
    <xf numFmtId="0" fontId="10" fillId="3" borderId="4" xfId="0" applyFont="1" applyFill="1" applyBorder="1" applyAlignment="1">
      <alignment horizontal="left"/>
    </xf>
    <xf numFmtId="0" fontId="4" fillId="0" borderId="4" xfId="0" applyFont="1" applyBorder="1" applyAlignment="1">
      <alignment horizontal="left"/>
    </xf>
    <xf numFmtId="0" fontId="13" fillId="3" borderId="0" xfId="0" applyFont="1" applyFill="1" applyBorder="1" applyAlignment="1">
      <alignment horizontal="left"/>
    </xf>
    <xf numFmtId="0" fontId="3" fillId="3" borderId="2" xfId="0" applyFont="1" applyFill="1" applyBorder="1" applyAlignment="1">
      <alignment horizontal="center" vertical="top" wrapText="1"/>
    </xf>
    <xf numFmtId="4" fontId="10" fillId="3" borderId="2" xfId="0" applyNumberFormat="1" applyFont="1" applyFill="1" applyBorder="1" applyAlignment="1">
      <alignment horizontal="left" vertical="center"/>
    </xf>
    <xf numFmtId="15" fontId="10" fillId="3" borderId="2" xfId="0" applyNumberFormat="1" applyFont="1" applyFill="1" applyBorder="1" applyAlignment="1">
      <alignment horizontal="left"/>
    </xf>
    <xf numFmtId="0" fontId="3" fillId="0" borderId="0" xfId="0" applyFont="1" applyAlignment="1">
      <alignment horizontal="center" vertical="top" wrapText="1"/>
    </xf>
    <xf numFmtId="0" fontId="3" fillId="0" borderId="2" xfId="0" applyFont="1" applyBorder="1" applyAlignment="1">
      <alignment horizontal="center" vertical="top" wrapText="1"/>
    </xf>
    <xf numFmtId="15" fontId="13" fillId="5" borderId="4" xfId="0" quotePrefix="1" applyNumberFormat="1" applyFont="1" applyFill="1" applyBorder="1" applyAlignment="1">
      <alignment horizontal="left"/>
    </xf>
    <xf numFmtId="15" fontId="10" fillId="5" borderId="1" xfId="0" quotePrefix="1" applyNumberFormat="1" applyFont="1" applyFill="1" applyBorder="1" applyAlignment="1">
      <alignment horizontal="left"/>
    </xf>
    <xf numFmtId="166" fontId="10" fillId="3" borderId="1" xfId="0" quotePrefix="1" applyNumberFormat="1" applyFont="1" applyFill="1" applyBorder="1" applyAlignment="1">
      <alignment horizontal="left"/>
    </xf>
    <xf numFmtId="167" fontId="13" fillId="0" borderId="4" xfId="0" applyNumberFormat="1" applyFont="1" applyBorder="1" applyAlignment="1">
      <alignment horizontal="left"/>
    </xf>
    <xf numFmtId="179" fontId="13" fillId="0" borderId="4" xfId="0" applyNumberFormat="1" applyFont="1" applyBorder="1" applyAlignment="1">
      <alignment horizontal="left"/>
    </xf>
    <xf numFmtId="0" fontId="12" fillId="3" borderId="0" xfId="0" applyFont="1" applyFill="1" applyBorder="1" applyAlignment="1">
      <alignment wrapText="1"/>
    </xf>
    <xf numFmtId="0" fontId="13" fillId="0" borderId="1" xfId="0" applyFont="1" applyFill="1" applyBorder="1" applyAlignment="1">
      <alignment horizontal="center" vertical="center" wrapText="1"/>
    </xf>
    <xf numFmtId="15" fontId="10" fillId="0" borderId="1" xfId="0" quotePrefix="1" applyNumberFormat="1" applyFont="1" applyFill="1" applyBorder="1" applyAlignment="1">
      <alignment horizontal="left"/>
    </xf>
    <xf numFmtId="0" fontId="0" fillId="0" borderId="72" xfId="0" applyBorder="1" applyAlignment="1">
      <alignment horizontal="left" vertical="center"/>
    </xf>
    <xf numFmtId="0" fontId="20" fillId="0" borderId="33" xfId="0" applyFont="1" applyBorder="1" applyAlignment="1">
      <alignment vertical="center"/>
    </xf>
    <xf numFmtId="0" fontId="0" fillId="0" borderId="74" xfId="0" applyBorder="1" applyAlignment="1">
      <alignment horizontal="left" vertical="center"/>
    </xf>
    <xf numFmtId="0" fontId="20" fillId="0" borderId="71" xfId="0" applyFont="1" applyFill="1" applyBorder="1" applyAlignment="1">
      <alignment vertical="center"/>
    </xf>
    <xf numFmtId="0" fontId="0" fillId="0" borderId="84" xfId="0" applyBorder="1" applyAlignment="1">
      <alignment horizontal="left" vertical="center"/>
    </xf>
    <xf numFmtId="0" fontId="13" fillId="5" borderId="1" xfId="0" applyFont="1" applyFill="1" applyBorder="1" applyAlignment="1">
      <alignment horizontal="left"/>
    </xf>
    <xf numFmtId="0" fontId="10" fillId="3" borderId="1" xfId="0" applyFont="1" applyFill="1" applyBorder="1" applyAlignment="1">
      <alignment horizontal="left"/>
    </xf>
    <xf numFmtId="0" fontId="16" fillId="3" borderId="0" xfId="0" applyFont="1" applyFill="1" applyBorder="1" applyAlignment="1">
      <alignment horizontal="left" wrapText="1"/>
    </xf>
    <xf numFmtId="0" fontId="16" fillId="3" borderId="0" xfId="0" applyFont="1" applyFill="1" applyBorder="1" applyAlignment="1">
      <alignment horizontal="left"/>
    </xf>
    <xf numFmtId="166" fontId="16" fillId="3" borderId="0" xfId="0" applyNumberFormat="1" applyFont="1" applyFill="1" applyBorder="1" applyAlignment="1">
      <alignment horizontal="left"/>
    </xf>
    <xf numFmtId="4" fontId="12" fillId="3" borderId="39" xfId="0" applyNumberFormat="1" applyFont="1" applyFill="1" applyBorder="1" applyAlignment="1">
      <alignment horizontal="left"/>
    </xf>
    <xf numFmtId="0" fontId="4" fillId="0" borderId="4" xfId="0" quotePrefix="1" applyFont="1" applyBorder="1" applyAlignment="1">
      <alignment horizontal="left"/>
    </xf>
    <xf numFmtId="0" fontId="8" fillId="3" borderId="2" xfId="0" applyFont="1" applyFill="1" applyBorder="1" applyAlignment="1">
      <alignment vertical="center"/>
    </xf>
    <xf numFmtId="0" fontId="8" fillId="3" borderId="31" xfId="0" applyFont="1" applyFill="1" applyBorder="1" applyAlignment="1">
      <alignment wrapText="1"/>
    </xf>
    <xf numFmtId="0" fontId="8" fillId="3" borderId="32" xfId="0" applyFont="1" applyFill="1" applyBorder="1" applyAlignment="1">
      <alignment wrapText="1"/>
    </xf>
    <xf numFmtId="0" fontId="4" fillId="3" borderId="2" xfId="0" applyFont="1" applyFill="1" applyBorder="1" applyAlignment="1">
      <alignment horizontal="center" vertical="center"/>
    </xf>
    <xf numFmtId="0" fontId="16" fillId="3" borderId="1" xfId="0" applyFont="1" applyFill="1" applyBorder="1" applyAlignment="1">
      <alignment horizontal="right" vertical="center"/>
    </xf>
    <xf numFmtId="0" fontId="16" fillId="3" borderId="0" xfId="0" applyFont="1" applyFill="1" applyBorder="1" applyAlignment="1">
      <alignment horizontal="left" wrapText="1"/>
    </xf>
    <xf numFmtId="0" fontId="4" fillId="3" borderId="1" xfId="0" applyFont="1" applyFill="1" applyBorder="1" applyAlignment="1">
      <alignment horizontal="left"/>
    </xf>
    <xf numFmtId="0" fontId="16" fillId="3" borderId="0" xfId="0" applyFont="1" applyFill="1" applyAlignment="1">
      <alignment horizontal="left"/>
    </xf>
    <xf numFmtId="0" fontId="4" fillId="3" borderId="1" xfId="0" applyFont="1" applyFill="1" applyBorder="1" applyAlignment="1">
      <alignment horizontal="center" vertical="center"/>
    </xf>
    <xf numFmtId="0" fontId="4" fillId="3" borderId="4" xfId="0" applyFont="1" applyFill="1" applyBorder="1" applyAlignment="1">
      <alignment horizontal="left"/>
    </xf>
    <xf numFmtId="4" fontId="4" fillId="3" borderId="4" xfId="0" applyNumberFormat="1" applyFont="1" applyFill="1" applyBorder="1" applyAlignment="1">
      <alignment horizontal="left"/>
    </xf>
    <xf numFmtId="0" fontId="4" fillId="3" borderId="0" xfId="0" applyFont="1" applyFill="1" applyBorder="1" applyAlignment="1">
      <alignment horizontal="left"/>
    </xf>
    <xf numFmtId="0" fontId="3" fillId="3" borderId="0" xfId="0" applyFont="1" applyFill="1" applyBorder="1" applyAlignment="1">
      <alignment horizontal="left"/>
    </xf>
    <xf numFmtId="0" fontId="3" fillId="3" borderId="1" xfId="0" applyFont="1" applyFill="1" applyBorder="1" applyAlignment="1">
      <alignment horizontal="left"/>
    </xf>
    <xf numFmtId="4" fontId="4" fillId="3" borderId="1" xfId="0" applyNumberFormat="1" applyFont="1" applyFill="1" applyBorder="1" applyAlignment="1">
      <alignment horizontal="left"/>
    </xf>
    <xf numFmtId="4" fontId="3" fillId="3" borderId="1" xfId="0" applyNumberFormat="1" applyFont="1" applyFill="1" applyBorder="1" applyAlignment="1">
      <alignment horizontal="left"/>
    </xf>
    <xf numFmtId="0" fontId="8" fillId="3" borderId="0" xfId="0" applyFont="1" applyFill="1" applyBorder="1" applyAlignment="1">
      <alignment horizontal="left"/>
    </xf>
    <xf numFmtId="0" fontId="13" fillId="3" borderId="1" xfId="0" applyFont="1" applyFill="1" applyBorder="1" applyAlignment="1">
      <alignment horizontal="left"/>
    </xf>
    <xf numFmtId="166" fontId="4" fillId="3" borderId="1" xfId="0" applyNumberFormat="1" applyFont="1" applyFill="1" applyBorder="1" applyAlignment="1">
      <alignment horizontal="left"/>
    </xf>
    <xf numFmtId="4" fontId="4" fillId="0" borderId="1" xfId="0" applyNumberFormat="1" applyFont="1" applyBorder="1" applyAlignment="1">
      <alignment horizontal="left"/>
    </xf>
    <xf numFmtId="4" fontId="10" fillId="0" borderId="1" xfId="0" applyNumberFormat="1" applyFont="1" applyBorder="1" applyAlignment="1">
      <alignment horizontal="left"/>
    </xf>
    <xf numFmtId="167" fontId="4" fillId="0" borderId="1" xfId="0" applyNumberFormat="1" applyFont="1" applyBorder="1" applyAlignment="1">
      <alignment horizontal="left"/>
    </xf>
    <xf numFmtId="166" fontId="4" fillId="3" borderId="4" xfId="0" applyNumberFormat="1" applyFont="1" applyFill="1" applyBorder="1" applyAlignment="1">
      <alignment horizontal="left"/>
    </xf>
    <xf numFmtId="0" fontId="13" fillId="0" borderId="1" xfId="0" applyFont="1" applyBorder="1" applyAlignment="1">
      <alignment horizontal="left"/>
    </xf>
    <xf numFmtId="0" fontId="13" fillId="5" borderId="1" xfId="0" applyFont="1" applyFill="1" applyBorder="1" applyAlignment="1">
      <alignment horizontal="left"/>
    </xf>
    <xf numFmtId="0" fontId="4" fillId="13" borderId="1" xfId="0" applyFont="1" applyFill="1" applyBorder="1" applyAlignment="1">
      <alignment horizontal="left"/>
    </xf>
    <xf numFmtId="15" fontId="4" fillId="3" borderId="1" xfId="0" quotePrefix="1" applyNumberFormat="1" applyFont="1" applyFill="1" applyBorder="1" applyAlignment="1">
      <alignment horizontal="left"/>
    </xf>
    <xf numFmtId="15" fontId="4" fillId="3" borderId="1" xfId="0" applyNumberFormat="1" applyFont="1" applyFill="1" applyBorder="1" applyAlignment="1">
      <alignment horizontal="left"/>
    </xf>
    <xf numFmtId="0" fontId="10" fillId="3" borderId="1" xfId="0" applyFont="1" applyFill="1" applyBorder="1" applyAlignment="1">
      <alignment horizontal="left"/>
    </xf>
    <xf numFmtId="0" fontId="3" fillId="3" borderId="0" xfId="0" applyFont="1" applyFill="1" applyAlignment="1">
      <alignment horizontal="left"/>
    </xf>
    <xf numFmtId="167" fontId="4" fillId="3" borderId="1" xfId="1" applyNumberFormat="1" applyFont="1" applyFill="1" applyBorder="1" applyAlignment="1">
      <alignment horizontal="left"/>
    </xf>
    <xf numFmtId="0" fontId="4" fillId="5" borderId="1" xfId="0" applyFont="1" applyFill="1" applyBorder="1" applyAlignment="1">
      <alignment horizontal="left"/>
    </xf>
    <xf numFmtId="0" fontId="4" fillId="0" borderId="1" xfId="0" applyFont="1" applyBorder="1" applyAlignment="1">
      <alignment horizontal="left"/>
    </xf>
    <xf numFmtId="0" fontId="4" fillId="3" borderId="0" xfId="0" applyFont="1" applyFill="1" applyBorder="1" applyAlignment="1">
      <alignment horizontal="center"/>
    </xf>
    <xf numFmtId="0" fontId="16" fillId="3" borderId="1" xfId="0" applyFont="1" applyFill="1" applyBorder="1" applyAlignment="1">
      <alignment vertical="center"/>
    </xf>
    <xf numFmtId="0" fontId="10" fillId="3" borderId="4" xfId="0" applyFont="1" applyFill="1" applyBorder="1" applyAlignment="1">
      <alignment horizontal="left"/>
    </xf>
    <xf numFmtId="0" fontId="10" fillId="0" borderId="1" xfId="0" applyFont="1" applyBorder="1" applyAlignment="1">
      <alignment horizontal="left"/>
    </xf>
    <xf numFmtId="0" fontId="4" fillId="0" borderId="4" xfId="0" applyFont="1" applyBorder="1" applyAlignment="1">
      <alignment horizontal="left"/>
    </xf>
    <xf numFmtId="0" fontId="0" fillId="0" borderId="1" xfId="0" applyBorder="1" applyAlignment="1">
      <alignment horizontal="left"/>
    </xf>
    <xf numFmtId="0" fontId="0" fillId="5" borderId="1" xfId="0" applyFill="1" applyBorder="1" applyAlignment="1">
      <alignment horizontal="center" vertical="center"/>
    </xf>
    <xf numFmtId="0" fontId="0" fillId="5" borderId="1" xfId="0" quotePrefix="1" applyFill="1" applyBorder="1" applyAlignment="1">
      <alignment horizontal="center" vertical="top"/>
    </xf>
    <xf numFmtId="0" fontId="0" fillId="5" borderId="1" xfId="0" applyFill="1" applyBorder="1" applyAlignment="1">
      <alignment vertical="top"/>
    </xf>
    <xf numFmtId="0" fontId="0" fillId="5" borderId="1" xfId="0" applyFill="1" applyBorder="1" applyAlignment="1">
      <alignment vertical="top" wrapText="1"/>
    </xf>
    <xf numFmtId="0" fontId="0" fillId="3" borderId="1" xfId="0" applyFill="1" applyBorder="1" applyAlignment="1">
      <alignment vertical="top"/>
    </xf>
    <xf numFmtId="0" fontId="0" fillId="3" borderId="1" xfId="0" applyFill="1" applyBorder="1" applyAlignment="1">
      <alignment vertical="top" wrapText="1"/>
    </xf>
    <xf numFmtId="0" fontId="4" fillId="3" borderId="1" xfId="0" applyFont="1" applyFill="1" applyBorder="1" applyAlignment="1">
      <alignment horizontal="left"/>
    </xf>
    <xf numFmtId="0" fontId="4" fillId="3" borderId="0" xfId="0" applyFont="1" applyFill="1" applyBorder="1" applyAlignment="1">
      <alignment horizontal="left"/>
    </xf>
    <xf numFmtId="4" fontId="4" fillId="3" borderId="0" xfId="0" applyNumberFormat="1" applyFont="1" applyFill="1" applyBorder="1" applyAlignment="1">
      <alignment horizontal="left"/>
    </xf>
    <xf numFmtId="4" fontId="4" fillId="3" borderId="1" xfId="0" applyNumberFormat="1" applyFont="1" applyFill="1" applyBorder="1" applyAlignment="1">
      <alignment horizontal="left"/>
    </xf>
    <xf numFmtId="15" fontId="4" fillId="3" borderId="1" xfId="0" quotePrefix="1" applyNumberFormat="1" applyFont="1" applyFill="1" applyBorder="1" applyAlignment="1">
      <alignment horizontal="left"/>
    </xf>
    <xf numFmtId="15" fontId="4" fillId="3" borderId="1" xfId="0" applyNumberFormat="1" applyFont="1" applyFill="1" applyBorder="1" applyAlignment="1">
      <alignment horizontal="left"/>
    </xf>
    <xf numFmtId="2" fontId="0" fillId="0" borderId="1" xfId="0" applyNumberFormat="1" applyBorder="1" applyAlignment="1">
      <alignment horizontal="center"/>
    </xf>
    <xf numFmtId="0" fontId="0" fillId="3" borderId="1" xfId="0" applyFill="1" applyBorder="1" applyAlignment="1">
      <alignment horizontal="center" vertical="top"/>
    </xf>
    <xf numFmtId="15" fontId="10" fillId="5" borderId="4" xfId="0" quotePrefix="1" applyNumberFormat="1" applyFont="1" applyFill="1" applyBorder="1" applyAlignment="1">
      <alignment horizontal="left"/>
    </xf>
    <xf numFmtId="0" fontId="4" fillId="3" borderId="2" xfId="0" applyFont="1" applyFill="1" applyBorder="1" applyAlignment="1">
      <alignment horizontal="center" vertical="center"/>
    </xf>
    <xf numFmtId="4" fontId="10" fillId="0" borderId="1" xfId="0" applyNumberFormat="1" applyFont="1" applyBorder="1" applyAlignment="1">
      <alignment horizontal="left"/>
    </xf>
    <xf numFmtId="0" fontId="3" fillId="3" borderId="2" xfId="0" applyFont="1" applyFill="1" applyBorder="1" applyAlignment="1">
      <alignment horizontal="left" vertical="center" wrapText="1"/>
    </xf>
    <xf numFmtId="15" fontId="10" fillId="3" borderId="2" xfId="0" applyNumberFormat="1" applyFont="1" applyFill="1" applyBorder="1" applyAlignment="1">
      <alignment horizontal="left" vertical="center" wrapText="1"/>
    </xf>
    <xf numFmtId="0" fontId="27" fillId="16" borderId="0" xfId="0" applyFont="1" applyFill="1" applyAlignment="1">
      <alignment horizontal="center"/>
    </xf>
    <xf numFmtId="0" fontId="0" fillId="0" borderId="1" xfId="0" applyFill="1" applyBorder="1"/>
    <xf numFmtId="0" fontId="16" fillId="3" borderId="1" xfId="0" applyFont="1" applyFill="1" applyBorder="1" applyAlignment="1"/>
    <xf numFmtId="0" fontId="0" fillId="3" borderId="27" xfId="0" applyFill="1" applyBorder="1" applyAlignment="1">
      <alignment horizontal="left"/>
    </xf>
    <xf numFmtId="0" fontId="1" fillId="3" borderId="53" xfId="0" applyFont="1" applyFill="1" applyBorder="1" applyAlignment="1">
      <alignment horizontal="left" vertical="center"/>
    </xf>
    <xf numFmtId="0" fontId="0" fillId="0" borderId="9" xfId="0" applyFont="1" applyBorder="1" applyAlignment="1">
      <alignment horizontal="center" vertical="center"/>
    </xf>
    <xf numFmtId="0" fontId="0" fillId="0" borderId="86" xfId="0" applyFont="1" applyBorder="1" applyAlignment="1">
      <alignment horizontal="center" vertical="center"/>
    </xf>
    <xf numFmtId="0" fontId="0" fillId="4" borderId="86" xfId="0" applyFont="1" applyFill="1" applyBorder="1" applyAlignment="1">
      <alignment horizontal="center" vertical="center"/>
    </xf>
    <xf numFmtId="0" fontId="20" fillId="0" borderId="44" xfId="0" applyFont="1" applyBorder="1" applyAlignment="1">
      <alignment horizontal="center" vertical="center"/>
    </xf>
    <xf numFmtId="0" fontId="1" fillId="17" borderId="1" xfId="0" applyFont="1" applyFill="1" applyBorder="1" applyAlignment="1">
      <alignment horizontal="center"/>
    </xf>
    <xf numFmtId="0" fontId="1" fillId="17" borderId="1" xfId="0" applyFont="1" applyFill="1" applyBorder="1" applyAlignment="1">
      <alignment horizontal="center" vertical="center"/>
    </xf>
    <xf numFmtId="0" fontId="62" fillId="0" borderId="1" xfId="0" applyFont="1" applyBorder="1" applyAlignment="1">
      <alignment horizontal="center" vertical="center"/>
    </xf>
    <xf numFmtId="0" fontId="62" fillId="0" borderId="1" xfId="0" applyFont="1" applyBorder="1" applyAlignment="1">
      <alignment vertical="center"/>
    </xf>
    <xf numFmtId="0" fontId="62" fillId="0" borderId="14" xfId="0" applyFont="1" applyBorder="1" applyAlignment="1">
      <alignment vertical="center" wrapText="1"/>
    </xf>
    <xf numFmtId="0" fontId="62" fillId="0" borderId="14" xfId="0" applyFont="1" applyBorder="1" applyAlignment="1">
      <alignment vertical="center"/>
    </xf>
    <xf numFmtId="0" fontId="62" fillId="18" borderId="1" xfId="0" applyFont="1" applyFill="1" applyBorder="1" applyAlignment="1">
      <alignment horizontal="center" vertical="center"/>
    </xf>
    <xf numFmtId="0" fontId="62" fillId="18" borderId="1" xfId="0" applyFont="1" applyFill="1" applyBorder="1" applyAlignment="1">
      <alignment vertical="center"/>
    </xf>
    <xf numFmtId="0" fontId="0" fillId="7" borderId="0" xfId="0" applyFill="1" applyAlignment="1"/>
    <xf numFmtId="0" fontId="0" fillId="8" borderId="0" xfId="0" applyFill="1" applyAlignment="1"/>
    <xf numFmtId="0" fontId="0" fillId="15" borderId="0" xfId="0" applyFill="1" applyAlignment="1"/>
    <xf numFmtId="0" fontId="57" fillId="3" borderId="0" xfId="0" applyFont="1" applyFill="1" applyAlignment="1">
      <alignment horizontal="left"/>
    </xf>
    <xf numFmtId="0" fontId="27" fillId="3" borderId="0" xfId="0" applyFont="1" applyFill="1" applyAlignment="1">
      <alignment horizontal="left"/>
    </xf>
    <xf numFmtId="0" fontId="0" fillId="3" borderId="75" xfId="0" applyFill="1" applyBorder="1" applyAlignment="1">
      <alignment horizontal="left" vertical="center"/>
    </xf>
    <xf numFmtId="0" fontId="0" fillId="3" borderId="7" xfId="0" applyFill="1" applyBorder="1" applyAlignment="1">
      <alignment horizontal="left" vertical="center"/>
    </xf>
    <xf numFmtId="0" fontId="0" fillId="3" borderId="48" xfId="0" applyFill="1" applyBorder="1" applyAlignment="1">
      <alignment horizontal="left" vertical="center"/>
    </xf>
    <xf numFmtId="0" fontId="0" fillId="3" borderId="76" xfId="0" applyFill="1" applyBorder="1" applyAlignment="1">
      <alignment horizontal="left" vertical="center"/>
    </xf>
    <xf numFmtId="0" fontId="0" fillId="3" borderId="46" xfId="0" applyFill="1" applyBorder="1" applyAlignment="1">
      <alignment horizontal="left" vertical="center"/>
    </xf>
    <xf numFmtId="0" fontId="0" fillId="3" borderId="35" xfId="0" applyFill="1" applyBorder="1" applyAlignment="1">
      <alignment horizontal="left" vertical="center"/>
    </xf>
    <xf numFmtId="0" fontId="0" fillId="0" borderId="67" xfId="0" applyFont="1" applyBorder="1" applyAlignment="1">
      <alignment horizontal="left" vertical="center"/>
    </xf>
    <xf numFmtId="0" fontId="0" fillId="0" borderId="69" xfId="0" applyFont="1" applyBorder="1" applyAlignment="1">
      <alignment horizontal="left" vertical="center"/>
    </xf>
    <xf numFmtId="0" fontId="0" fillId="0" borderId="68" xfId="0" applyFont="1" applyBorder="1" applyAlignment="1">
      <alignment horizontal="left" vertical="center"/>
    </xf>
    <xf numFmtId="0" fontId="27" fillId="0" borderId="0" xfId="0" applyFont="1" applyAlignment="1">
      <alignment horizontal="left"/>
    </xf>
    <xf numFmtId="0" fontId="16" fillId="3" borderId="31"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3" borderId="32" xfId="0" applyFont="1" applyFill="1" applyBorder="1" applyAlignment="1">
      <alignment horizontal="left" vertical="center" wrapText="1"/>
    </xf>
    <xf numFmtId="0" fontId="4" fillId="3" borderId="2" xfId="0" applyFont="1" applyFill="1" applyBorder="1" applyAlignment="1">
      <alignment horizontal="center" vertical="center"/>
    </xf>
    <xf numFmtId="0" fontId="4" fillId="3" borderId="19" xfId="0" applyFont="1" applyFill="1" applyBorder="1" applyAlignment="1">
      <alignment horizontal="center" vertical="center"/>
    </xf>
    <xf numFmtId="0" fontId="3" fillId="3" borderId="2" xfId="0" applyFont="1" applyFill="1" applyBorder="1" applyAlignment="1">
      <alignment horizontal="left" vertical="center"/>
    </xf>
    <xf numFmtId="0" fontId="3" fillId="3" borderId="19" xfId="0" applyFont="1" applyFill="1" applyBorder="1" applyAlignment="1">
      <alignment horizontal="left" vertical="center"/>
    </xf>
    <xf numFmtId="0" fontId="4" fillId="3" borderId="2" xfId="0" applyFont="1" applyFill="1" applyBorder="1" applyAlignment="1">
      <alignment horizontal="left" vertical="center"/>
    </xf>
    <xf numFmtId="0" fontId="4" fillId="3" borderId="19" xfId="0" applyFont="1" applyFill="1" applyBorder="1" applyAlignment="1">
      <alignment horizontal="left" vertical="center"/>
    </xf>
    <xf numFmtId="0" fontId="16" fillId="3" borderId="1" xfId="0" applyFont="1" applyFill="1" applyBorder="1" applyAlignment="1">
      <alignment horizontal="left" vertical="center"/>
    </xf>
    <xf numFmtId="166" fontId="16" fillId="3" borderId="1" xfId="0" applyNumberFormat="1" applyFont="1" applyFill="1" applyBorder="1" applyAlignment="1">
      <alignment horizontal="left" vertical="center"/>
    </xf>
    <xf numFmtId="0" fontId="3" fillId="3" borderId="7" xfId="0" applyFont="1" applyFill="1" applyBorder="1" applyAlignment="1">
      <alignment horizontal="center"/>
    </xf>
    <xf numFmtId="0" fontId="3" fillId="3" borderId="5" xfId="0" applyFont="1" applyFill="1" applyBorder="1" applyAlignment="1">
      <alignment horizontal="center" vertical="center"/>
    </xf>
    <xf numFmtId="0" fontId="3" fillId="3" borderId="7" xfId="0" applyFont="1" applyFill="1" applyBorder="1" applyAlignment="1">
      <alignment horizontal="left"/>
    </xf>
    <xf numFmtId="0" fontId="16" fillId="3" borderId="1" xfId="0" applyFont="1" applyFill="1" applyBorder="1" applyAlignment="1">
      <alignment horizontal="left" vertical="center" wrapText="1"/>
    </xf>
    <xf numFmtId="0" fontId="8" fillId="3" borderId="1" xfId="0" applyFont="1" applyFill="1" applyBorder="1" applyAlignment="1">
      <alignment horizontal="left" vertical="center"/>
    </xf>
    <xf numFmtId="0" fontId="16" fillId="3" borderId="4" xfId="0" applyFont="1" applyFill="1" applyBorder="1" applyAlignment="1">
      <alignment horizontal="left" vertical="center"/>
    </xf>
    <xf numFmtId="0" fontId="16" fillId="3" borderId="5" xfId="0" applyFont="1" applyFill="1" applyBorder="1" applyAlignment="1">
      <alignment horizontal="left" vertical="center"/>
    </xf>
    <xf numFmtId="0" fontId="16" fillId="3" borderId="17" xfId="0" applyFont="1" applyFill="1" applyBorder="1" applyAlignment="1">
      <alignment horizontal="left" vertical="center"/>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6" fillId="3" borderId="40" xfId="0" applyFont="1" applyFill="1" applyBorder="1" applyAlignment="1">
      <alignment horizontal="left" vertical="center" wrapText="1"/>
    </xf>
    <xf numFmtId="0" fontId="16" fillId="3" borderId="21"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6" fillId="3" borderId="41" xfId="0" applyFont="1" applyFill="1" applyBorder="1" applyAlignment="1">
      <alignment horizontal="left" vertical="center" wrapText="1"/>
    </xf>
    <xf numFmtId="2" fontId="16" fillId="3" borderId="2" xfId="0" applyNumberFormat="1" applyFont="1" applyFill="1" applyBorder="1" applyAlignment="1">
      <alignment horizontal="right" vertical="center"/>
    </xf>
    <xf numFmtId="2" fontId="16" fillId="3" borderId="3" xfId="0" applyNumberFormat="1" applyFont="1" applyFill="1" applyBorder="1" applyAlignment="1">
      <alignment horizontal="right" vertical="center"/>
    </xf>
    <xf numFmtId="2" fontId="16" fillId="3" borderId="19" xfId="0" applyNumberFormat="1" applyFont="1" applyFill="1" applyBorder="1" applyAlignment="1">
      <alignment horizontal="right" vertical="center"/>
    </xf>
    <xf numFmtId="2" fontId="16" fillId="3" borderId="2" xfId="0" applyNumberFormat="1" applyFont="1" applyFill="1" applyBorder="1" applyAlignment="1">
      <alignment horizontal="right" vertical="center" wrapText="1"/>
    </xf>
    <xf numFmtId="2" fontId="16" fillId="3" borderId="3" xfId="0" applyNumberFormat="1" applyFont="1" applyFill="1" applyBorder="1" applyAlignment="1">
      <alignment horizontal="right" vertical="center" wrapText="1"/>
    </xf>
    <xf numFmtId="2" fontId="16" fillId="3" borderId="19" xfId="0" applyNumberFormat="1" applyFont="1" applyFill="1" applyBorder="1" applyAlignment="1">
      <alignment horizontal="right" vertical="center" wrapText="1"/>
    </xf>
    <xf numFmtId="0" fontId="16" fillId="3" borderId="4" xfId="0" applyFont="1" applyFill="1" applyBorder="1" applyAlignment="1">
      <alignment horizontal="left"/>
    </xf>
    <xf numFmtId="0" fontId="16" fillId="3" borderId="5" xfId="0" applyFont="1" applyFill="1" applyBorder="1" applyAlignment="1">
      <alignment horizontal="left"/>
    </xf>
    <xf numFmtId="0" fontId="16" fillId="3" borderId="17" xfId="0" applyFont="1" applyFill="1" applyBorder="1" applyAlignment="1">
      <alignment horizontal="left"/>
    </xf>
    <xf numFmtId="0" fontId="16" fillId="3" borderId="1" xfId="0" applyFont="1" applyFill="1" applyBorder="1" applyAlignment="1">
      <alignment horizontal="left"/>
    </xf>
    <xf numFmtId="0" fontId="8" fillId="3" borderId="1" xfId="0" applyFont="1" applyFill="1" applyBorder="1" applyAlignment="1">
      <alignment horizontal="left"/>
    </xf>
    <xf numFmtId="0" fontId="16" fillId="3" borderId="1" xfId="0" applyFont="1" applyFill="1" applyBorder="1" applyAlignment="1">
      <alignment horizontal="left" wrapText="1"/>
    </xf>
    <xf numFmtId="0" fontId="16" fillId="3" borderId="31" xfId="0" applyFont="1" applyFill="1" applyBorder="1" applyAlignment="1">
      <alignment horizontal="left" wrapText="1"/>
    </xf>
    <xf numFmtId="0" fontId="16" fillId="3" borderId="39" xfId="0" applyFont="1" applyFill="1" applyBorder="1" applyAlignment="1">
      <alignment horizontal="left" wrapText="1"/>
    </xf>
    <xf numFmtId="0" fontId="16" fillId="3" borderId="32" xfId="0" applyFont="1" applyFill="1" applyBorder="1" applyAlignment="1">
      <alignment horizontal="left" wrapText="1"/>
    </xf>
    <xf numFmtId="166" fontId="16" fillId="3" borderId="4" xfId="0" applyNumberFormat="1" applyFont="1" applyFill="1" applyBorder="1" applyAlignment="1">
      <alignment horizontal="left"/>
    </xf>
    <xf numFmtId="166" fontId="16" fillId="3" borderId="5" xfId="0" applyNumberFormat="1" applyFont="1" applyFill="1" applyBorder="1" applyAlignment="1">
      <alignment horizontal="left"/>
    </xf>
    <xf numFmtId="166" fontId="16" fillId="3" borderId="17" xfId="0" applyNumberFormat="1" applyFont="1" applyFill="1" applyBorder="1" applyAlignment="1">
      <alignment horizontal="left"/>
    </xf>
    <xf numFmtId="0" fontId="9" fillId="3" borderId="0" xfId="0" applyFont="1" applyFill="1" applyBorder="1" applyAlignment="1">
      <alignment horizontal="left"/>
    </xf>
    <xf numFmtId="0" fontId="9" fillId="3" borderId="0" xfId="0" applyFont="1" applyFill="1" applyBorder="1" applyAlignment="1">
      <alignment horizontal="left" wrapText="1"/>
    </xf>
    <xf numFmtId="166" fontId="9" fillId="3" borderId="0" xfId="0" applyNumberFormat="1" applyFont="1" applyFill="1" applyBorder="1" applyAlignment="1">
      <alignment horizontal="left"/>
    </xf>
    <xf numFmtId="0" fontId="16" fillId="3" borderId="1" xfId="0" applyFont="1" applyFill="1" applyBorder="1" applyAlignment="1">
      <alignment horizontal="right" vertical="center"/>
    </xf>
    <xf numFmtId="0" fontId="17" fillId="3" borderId="0" xfId="0" applyFont="1" applyFill="1" applyBorder="1" applyAlignment="1">
      <alignment horizontal="center" vertical="center"/>
    </xf>
    <xf numFmtId="0" fontId="16" fillId="3" borderId="4" xfId="0" applyFont="1" applyFill="1" applyBorder="1" applyAlignment="1">
      <alignment horizontal="left" wrapText="1"/>
    </xf>
    <xf numFmtId="0" fontId="16" fillId="3" borderId="5" xfId="0" applyFont="1" applyFill="1" applyBorder="1" applyAlignment="1">
      <alignment horizontal="left" wrapText="1"/>
    </xf>
    <xf numFmtId="0" fontId="16" fillId="3" borderId="17" xfId="0" applyFont="1" applyFill="1" applyBorder="1" applyAlignment="1">
      <alignment horizontal="left" wrapText="1"/>
    </xf>
    <xf numFmtId="0" fontId="16" fillId="3" borderId="6" xfId="0" applyFont="1" applyFill="1" applyBorder="1" applyAlignment="1">
      <alignment horizontal="left" wrapText="1"/>
    </xf>
    <xf numFmtId="0" fontId="16" fillId="3" borderId="0" xfId="0" applyFont="1" applyFill="1" applyBorder="1" applyAlignment="1">
      <alignment horizontal="left" wrapText="1"/>
    </xf>
    <xf numFmtId="0" fontId="16" fillId="3" borderId="40" xfId="0" applyFont="1" applyFill="1" applyBorder="1" applyAlignment="1">
      <alignment horizontal="left" wrapText="1"/>
    </xf>
    <xf numFmtId="0" fontId="16" fillId="3" borderId="21" xfId="0" applyFont="1" applyFill="1" applyBorder="1" applyAlignment="1">
      <alignment horizontal="left" wrapText="1"/>
    </xf>
    <xf numFmtId="0" fontId="16" fillId="3" borderId="7" xfId="0" applyFont="1" applyFill="1" applyBorder="1" applyAlignment="1">
      <alignment horizontal="left" wrapText="1"/>
    </xf>
    <xf numFmtId="0" fontId="16" fillId="3" borderId="41" xfId="0" applyFont="1" applyFill="1" applyBorder="1" applyAlignment="1">
      <alignment horizontal="left" wrapText="1"/>
    </xf>
    <xf numFmtId="0" fontId="16" fillId="3" borderId="2" xfId="0" applyFont="1" applyFill="1" applyBorder="1" applyAlignment="1">
      <alignment vertical="center" wrapText="1"/>
    </xf>
    <xf numFmtId="0" fontId="16" fillId="3" borderId="3" xfId="0" applyFont="1" applyFill="1" applyBorder="1" applyAlignment="1">
      <alignment vertical="center" wrapText="1"/>
    </xf>
    <xf numFmtId="0" fontId="16" fillId="3" borderId="19" xfId="0" applyFont="1" applyFill="1" applyBorder="1" applyAlignment="1">
      <alignment vertical="center" wrapText="1"/>
    </xf>
    <xf numFmtId="0" fontId="16" fillId="0" borderId="4" xfId="0" applyFont="1" applyBorder="1" applyAlignment="1">
      <alignment horizontal="left"/>
    </xf>
    <xf numFmtId="0" fontId="16" fillId="0" borderId="5" xfId="0" applyFont="1" applyBorder="1" applyAlignment="1">
      <alignment horizontal="left"/>
    </xf>
    <xf numFmtId="0" fontId="16" fillId="0" borderId="17" xfId="0" applyFont="1" applyBorder="1" applyAlignment="1">
      <alignment horizontal="left"/>
    </xf>
    <xf numFmtId="164" fontId="4" fillId="3" borderId="1" xfId="0" applyNumberFormat="1" applyFont="1" applyFill="1" applyBorder="1" applyAlignment="1">
      <alignment horizontal="left"/>
    </xf>
    <xf numFmtId="10" fontId="4" fillId="3" borderId="1" xfId="1" applyNumberFormat="1" applyFont="1" applyFill="1" applyBorder="1" applyAlignment="1">
      <alignment horizontal="left"/>
    </xf>
    <xf numFmtId="0" fontId="4" fillId="0" borderId="1" xfId="0" applyFont="1" applyBorder="1" applyAlignment="1">
      <alignment horizontal="left" wrapText="1"/>
    </xf>
    <xf numFmtId="0" fontId="4" fillId="3" borderId="1" xfId="0" applyFont="1" applyFill="1" applyBorder="1" applyAlignment="1">
      <alignment horizontal="left"/>
    </xf>
    <xf numFmtId="0" fontId="4" fillId="0" borderId="1" xfId="0" applyFont="1" applyBorder="1" applyAlignment="1">
      <alignment horizontal="left" vertical="top" wrapText="1"/>
    </xf>
    <xf numFmtId="0" fontId="4" fillId="3" borderId="1" xfId="0" applyFont="1" applyFill="1" applyBorder="1" applyAlignment="1">
      <alignment horizontal="left" vertical="center"/>
    </xf>
    <xf numFmtId="166" fontId="16" fillId="3" borderId="1" xfId="0" applyNumberFormat="1" applyFont="1" applyFill="1" applyBorder="1" applyAlignment="1">
      <alignment horizontal="left"/>
    </xf>
    <xf numFmtId="0" fontId="16" fillId="3" borderId="2" xfId="0" applyFont="1" applyFill="1" applyBorder="1" applyAlignment="1">
      <alignment horizontal="right" vertical="center"/>
    </xf>
    <xf numFmtId="0" fontId="16" fillId="3" borderId="19" xfId="0" applyFont="1" applyFill="1" applyBorder="1" applyAlignment="1">
      <alignment horizontal="right" vertical="center"/>
    </xf>
    <xf numFmtId="0" fontId="8" fillId="3" borderId="2" xfId="0" applyFont="1" applyFill="1" applyBorder="1" applyAlignment="1">
      <alignment horizontal="right" vertical="center" wrapText="1"/>
    </xf>
    <xf numFmtId="0" fontId="8" fillId="3" borderId="3" xfId="0" applyFont="1" applyFill="1" applyBorder="1" applyAlignment="1">
      <alignment horizontal="right" vertical="center" wrapText="1"/>
    </xf>
    <xf numFmtId="0" fontId="8" fillId="3" borderId="19" xfId="0" applyFont="1" applyFill="1" applyBorder="1" applyAlignment="1">
      <alignment horizontal="right" vertical="center" wrapText="1"/>
    </xf>
    <xf numFmtId="0" fontId="17" fillId="3" borderId="0" xfId="0" applyFont="1" applyFill="1" applyBorder="1" applyAlignment="1">
      <alignment horizontal="left" vertical="center" wrapText="1"/>
    </xf>
    <xf numFmtId="0" fontId="8" fillId="3" borderId="4" xfId="0" applyFont="1" applyFill="1" applyBorder="1" applyAlignment="1">
      <alignment horizontal="left"/>
    </xf>
    <xf numFmtId="0" fontId="8" fillId="3" borderId="5" xfId="0" applyFont="1" applyFill="1" applyBorder="1" applyAlignment="1">
      <alignment horizontal="left"/>
    </xf>
    <xf numFmtId="0" fontId="8" fillId="3" borderId="17" xfId="0" applyFont="1" applyFill="1" applyBorder="1" applyAlignment="1">
      <alignment horizontal="left"/>
    </xf>
    <xf numFmtId="0" fontId="8" fillId="3" borderId="2" xfId="0" applyFont="1" applyFill="1" applyBorder="1" applyAlignment="1">
      <alignment horizontal="right" vertical="center"/>
    </xf>
    <xf numFmtId="0" fontId="8" fillId="3" borderId="3" xfId="0" applyFont="1" applyFill="1" applyBorder="1" applyAlignment="1">
      <alignment horizontal="right" vertical="center"/>
    </xf>
    <xf numFmtId="0" fontId="8" fillId="3" borderId="19" xfId="0" applyFont="1" applyFill="1" applyBorder="1" applyAlignment="1">
      <alignment horizontal="right" vertical="center"/>
    </xf>
    <xf numFmtId="0" fontId="16" fillId="3" borderId="0" xfId="0" applyFont="1" applyFill="1" applyAlignment="1">
      <alignment horizontal="left" wrapText="1"/>
    </xf>
    <xf numFmtId="0" fontId="8" fillId="3" borderId="0" xfId="0" applyFont="1" applyFill="1" applyAlignment="1">
      <alignment horizontal="left"/>
    </xf>
    <xf numFmtId="0" fontId="16" fillId="3" borderId="0" xfId="0" applyFont="1" applyFill="1" applyAlignment="1">
      <alignment horizontal="left"/>
    </xf>
    <xf numFmtId="0" fontId="16" fillId="3" borderId="3" xfId="0" applyFont="1" applyFill="1" applyBorder="1" applyAlignment="1">
      <alignment horizontal="right" vertical="center"/>
    </xf>
    <xf numFmtId="0" fontId="9" fillId="3" borderId="0" xfId="0" applyFont="1" applyFill="1" applyAlignment="1">
      <alignment horizontal="left"/>
    </xf>
    <xf numFmtId="166" fontId="16" fillId="3" borderId="0" xfId="0" applyNumberFormat="1" applyFont="1" applyFill="1" applyAlignment="1">
      <alignment horizontal="left"/>
    </xf>
    <xf numFmtId="0" fontId="4" fillId="3" borderId="1" xfId="0" applyFont="1" applyFill="1" applyBorder="1" applyAlignment="1">
      <alignment horizontal="center" vertical="center"/>
    </xf>
    <xf numFmtId="0" fontId="3" fillId="3" borderId="1" xfId="0" applyFont="1" applyFill="1" applyBorder="1" applyAlignment="1">
      <alignment horizontal="left" vertical="center"/>
    </xf>
    <xf numFmtId="4" fontId="12" fillId="3" borderId="1" xfId="0" applyNumberFormat="1" applyFont="1" applyFill="1" applyBorder="1" applyAlignment="1">
      <alignment horizontal="left" vertical="center"/>
    </xf>
    <xf numFmtId="0" fontId="4" fillId="3" borderId="4" xfId="0" applyFont="1" applyFill="1" applyBorder="1" applyAlignment="1">
      <alignment horizontal="left"/>
    </xf>
    <xf numFmtId="0" fontId="4" fillId="3" borderId="17" xfId="0" applyFont="1" applyFill="1" applyBorder="1" applyAlignment="1">
      <alignment horizontal="left"/>
    </xf>
    <xf numFmtId="0" fontId="3" fillId="3" borderId="0" xfId="0" applyFont="1" applyFill="1" applyBorder="1" applyAlignment="1">
      <alignment horizontal="center"/>
    </xf>
    <xf numFmtId="4" fontId="4" fillId="3" borderId="4" xfId="0" applyNumberFormat="1" applyFont="1" applyFill="1" applyBorder="1" applyAlignment="1">
      <alignment horizontal="left"/>
    </xf>
    <xf numFmtId="4" fontId="4" fillId="3" borderId="17" xfId="0" applyNumberFormat="1" applyFont="1" applyFill="1" applyBorder="1" applyAlignment="1">
      <alignment horizontal="left"/>
    </xf>
    <xf numFmtId="0" fontId="10" fillId="3" borderId="56"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10" fillId="3" borderId="59"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60" xfId="0" applyFont="1" applyFill="1" applyBorder="1" applyAlignment="1">
      <alignment horizontal="center" vertical="center" wrapText="1"/>
    </xf>
    <xf numFmtId="0" fontId="10" fillId="3" borderId="61" xfId="0" applyFont="1" applyFill="1" applyBorder="1" applyAlignment="1">
      <alignment horizontal="center" vertical="center" wrapText="1"/>
    </xf>
    <xf numFmtId="0" fontId="10" fillId="3" borderId="62" xfId="0" applyFont="1" applyFill="1" applyBorder="1" applyAlignment="1">
      <alignment horizontal="center" vertical="center" wrapText="1"/>
    </xf>
    <xf numFmtId="0" fontId="10" fillId="3" borderId="63" xfId="0" applyFont="1" applyFill="1" applyBorder="1" applyAlignment="1">
      <alignment horizontal="center" vertical="center" wrapText="1"/>
    </xf>
    <xf numFmtId="0" fontId="8" fillId="3" borderId="31" xfId="0" applyFont="1" applyFill="1" applyBorder="1" applyAlignment="1">
      <alignment horizontal="left" vertical="center" wrapText="1"/>
    </xf>
    <xf numFmtId="0" fontId="8" fillId="3" borderId="39" xfId="0" applyFont="1" applyFill="1" applyBorder="1" applyAlignment="1">
      <alignment horizontal="left" vertical="center" wrapText="1"/>
    </xf>
    <xf numFmtId="0" fontId="8" fillId="3" borderId="32"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0" xfId="0" applyFont="1" applyFill="1" applyBorder="1" applyAlignment="1">
      <alignment horizontal="left" vertical="center" wrapText="1"/>
    </xf>
    <xf numFmtId="0" fontId="8" fillId="3" borderId="40" xfId="0" applyFont="1" applyFill="1" applyBorder="1" applyAlignment="1">
      <alignment horizontal="left" vertical="center" wrapText="1"/>
    </xf>
    <xf numFmtId="0" fontId="4" fillId="3" borderId="0" xfId="0" applyFont="1" applyFill="1" applyBorder="1" applyAlignment="1">
      <alignment horizontal="left"/>
    </xf>
    <xf numFmtId="0" fontId="3" fillId="3" borderId="0" xfId="0" applyFont="1" applyFill="1" applyBorder="1" applyAlignment="1">
      <alignment horizontal="left"/>
    </xf>
    <xf numFmtId="4" fontId="3" fillId="3" borderId="4" xfId="0" applyNumberFormat="1" applyFont="1" applyFill="1" applyBorder="1" applyAlignment="1">
      <alignment horizontal="left"/>
    </xf>
    <xf numFmtId="4" fontId="3" fillId="3" borderId="17" xfId="0" applyNumberFormat="1" applyFont="1" applyFill="1" applyBorder="1" applyAlignment="1">
      <alignment horizontal="left"/>
    </xf>
    <xf numFmtId="0" fontId="3" fillId="3" borderId="4" xfId="0" applyFont="1" applyFill="1" applyBorder="1" applyAlignment="1">
      <alignment horizontal="left"/>
    </xf>
    <xf numFmtId="0" fontId="3" fillId="3" borderId="17" xfId="0" applyFont="1" applyFill="1" applyBorder="1" applyAlignment="1">
      <alignment horizontal="left"/>
    </xf>
    <xf numFmtId="0" fontId="3" fillId="3" borderId="1" xfId="0" applyFont="1" applyFill="1" applyBorder="1" applyAlignment="1">
      <alignment horizontal="left"/>
    </xf>
    <xf numFmtId="0" fontId="8" fillId="3" borderId="31" xfId="0" applyFont="1" applyFill="1" applyBorder="1" applyAlignment="1">
      <alignment horizontal="left" wrapText="1"/>
    </xf>
    <xf numFmtId="0" fontId="8" fillId="3" borderId="39" xfId="0" applyFont="1" applyFill="1" applyBorder="1" applyAlignment="1">
      <alignment horizontal="left" wrapText="1"/>
    </xf>
    <xf numFmtId="0" fontId="8" fillId="3" borderId="32" xfId="0" applyFont="1" applyFill="1" applyBorder="1" applyAlignment="1">
      <alignment horizontal="left" wrapText="1"/>
    </xf>
    <xf numFmtId="0" fontId="8" fillId="3" borderId="6" xfId="0" applyFont="1" applyFill="1" applyBorder="1" applyAlignment="1">
      <alignment horizontal="left" wrapText="1"/>
    </xf>
    <xf numFmtId="0" fontId="8" fillId="3" borderId="0" xfId="0" applyFont="1" applyFill="1" applyBorder="1" applyAlignment="1">
      <alignment horizontal="left" wrapText="1"/>
    </xf>
    <xf numFmtId="0" fontId="8" fillId="3" borderId="40" xfId="0" applyFont="1" applyFill="1" applyBorder="1" applyAlignment="1">
      <alignment horizontal="left" wrapText="1"/>
    </xf>
    <xf numFmtId="0" fontId="8" fillId="3" borderId="21" xfId="0" applyFont="1" applyFill="1" applyBorder="1" applyAlignment="1">
      <alignment horizontal="left" wrapText="1"/>
    </xf>
    <xf numFmtId="0" fontId="8" fillId="3" borderId="7" xfId="0" applyFont="1" applyFill="1" applyBorder="1" applyAlignment="1">
      <alignment horizontal="left" wrapText="1"/>
    </xf>
    <xf numFmtId="0" fontId="8" fillId="3" borderId="41" xfId="0" applyFont="1" applyFill="1" applyBorder="1" applyAlignment="1">
      <alignment horizontal="left" wrapText="1"/>
    </xf>
    <xf numFmtId="0" fontId="9" fillId="3" borderId="0" xfId="0" applyFont="1" applyFill="1" applyAlignment="1">
      <alignment horizontal="right" vertical="center"/>
    </xf>
    <xf numFmtId="0" fontId="3" fillId="0" borderId="7" xfId="0" applyFont="1" applyBorder="1" applyAlignment="1">
      <alignment horizontal="left"/>
    </xf>
    <xf numFmtId="0" fontId="3" fillId="0" borderId="7" xfId="0" applyFont="1" applyBorder="1" applyAlignment="1">
      <alignment horizontal="center"/>
    </xf>
    <xf numFmtId="0" fontId="16" fillId="0" borderId="1" xfId="0" applyFont="1" applyBorder="1" applyAlignment="1">
      <alignment horizontal="left"/>
    </xf>
    <xf numFmtId="0" fontId="3" fillId="0" borderId="5" xfId="0" applyFont="1" applyBorder="1" applyAlignment="1">
      <alignment horizontal="center" vertical="center"/>
    </xf>
    <xf numFmtId="0" fontId="3" fillId="0" borderId="4" xfId="0" applyFont="1" applyBorder="1" applyAlignment="1">
      <alignment horizontal="left"/>
    </xf>
    <xf numFmtId="0" fontId="3" fillId="0" borderId="17" xfId="0" applyFont="1" applyBorder="1" applyAlignment="1">
      <alignment horizontal="left"/>
    </xf>
    <xf numFmtId="0" fontId="3" fillId="0" borderId="2" xfId="0" applyFont="1" applyBorder="1" applyAlignment="1">
      <alignment horizontal="left" vertical="center"/>
    </xf>
    <xf numFmtId="0" fontId="3" fillId="0" borderId="19" xfId="0" applyFont="1" applyBorder="1" applyAlignment="1">
      <alignment horizontal="left" vertical="center"/>
    </xf>
    <xf numFmtId="0" fontId="4" fillId="0" borderId="2" xfId="0" applyFont="1" applyBorder="1" applyAlignment="1">
      <alignment horizontal="left" vertical="center"/>
    </xf>
    <xf numFmtId="0" fontId="4" fillId="0" borderId="19" xfId="0" applyFont="1" applyBorder="1" applyAlignment="1">
      <alignment horizontal="left" vertical="center"/>
    </xf>
    <xf numFmtId="0" fontId="3" fillId="0" borderId="1" xfId="0" applyFont="1" applyBorder="1" applyAlignment="1">
      <alignment horizontal="left"/>
    </xf>
    <xf numFmtId="0" fontId="3" fillId="0" borderId="0" xfId="0" applyFont="1" applyBorder="1" applyAlignment="1">
      <alignment horizontal="center"/>
    </xf>
    <xf numFmtId="4" fontId="3" fillId="0" borderId="4" xfId="0" applyNumberFormat="1" applyFont="1" applyBorder="1" applyAlignment="1">
      <alignment horizontal="left"/>
    </xf>
    <xf numFmtId="4" fontId="3" fillId="0" borderId="17" xfId="0" applyNumberFormat="1" applyFont="1" applyBorder="1" applyAlignment="1">
      <alignment horizontal="left"/>
    </xf>
    <xf numFmtId="0" fontId="16" fillId="0" borderId="0" xfId="0" applyFont="1" applyAlignment="1">
      <alignment horizontal="left"/>
    </xf>
    <xf numFmtId="0" fontId="12" fillId="3" borderId="0" xfId="0" applyFont="1" applyFill="1" applyAlignment="1">
      <alignment horizontal="center" wrapText="1"/>
    </xf>
    <xf numFmtId="0" fontId="12" fillId="3" borderId="0" xfId="0" applyFont="1" applyFill="1" applyBorder="1" applyAlignment="1">
      <alignment horizontal="left"/>
    </xf>
    <xf numFmtId="0" fontId="8" fillId="3" borderId="1" xfId="0" applyFont="1" applyFill="1" applyBorder="1" applyAlignment="1">
      <alignment horizontal="right" vertical="center" wrapText="1"/>
    </xf>
    <xf numFmtId="0" fontId="8" fillId="3" borderId="31" xfId="0" quotePrefix="1" applyFont="1" applyFill="1" applyBorder="1" applyAlignment="1">
      <alignment horizontal="left" wrapText="1"/>
    </xf>
    <xf numFmtId="0" fontId="3" fillId="3" borderId="5" xfId="0" applyFont="1" applyFill="1" applyBorder="1" applyAlignment="1">
      <alignment horizontal="left"/>
    </xf>
    <xf numFmtId="0" fontId="16" fillId="3" borderId="2" xfId="0" applyFont="1" applyFill="1" applyBorder="1" applyAlignment="1">
      <alignment horizontal="right" vertical="center" wrapText="1"/>
    </xf>
    <xf numFmtId="0" fontId="16" fillId="3" borderId="19" xfId="0" applyFont="1" applyFill="1" applyBorder="1" applyAlignment="1">
      <alignment horizontal="right" vertical="center" wrapText="1"/>
    </xf>
    <xf numFmtId="0" fontId="16" fillId="3" borderId="3" xfId="0" applyFont="1" applyFill="1" applyBorder="1" applyAlignment="1">
      <alignment horizontal="right" vertical="center" wrapText="1"/>
    </xf>
    <xf numFmtId="2" fontId="16" fillId="3" borderId="1" xfId="0" applyNumberFormat="1" applyFont="1" applyFill="1" applyBorder="1" applyAlignment="1">
      <alignment horizontal="left" wrapText="1"/>
    </xf>
    <xf numFmtId="2" fontId="16" fillId="3" borderId="1" xfId="0" applyNumberFormat="1" applyFont="1" applyFill="1" applyBorder="1" applyAlignment="1">
      <alignment horizontal="right" vertical="center"/>
    </xf>
    <xf numFmtId="176" fontId="16" fillId="3" borderId="0" xfId="0" applyNumberFormat="1" applyFont="1" applyFill="1" applyAlignment="1">
      <alignment horizontal="left"/>
    </xf>
    <xf numFmtId="4" fontId="3" fillId="3" borderId="5" xfId="0" applyNumberFormat="1" applyFont="1" applyFill="1" applyBorder="1" applyAlignment="1">
      <alignment horizontal="left"/>
    </xf>
    <xf numFmtId="0" fontId="12" fillId="3" borderId="7" xfId="0" applyFont="1" applyFill="1" applyBorder="1" applyAlignment="1">
      <alignment horizontal="left"/>
    </xf>
    <xf numFmtId="0" fontId="12" fillId="3" borderId="0" xfId="0" applyFont="1" applyFill="1" applyBorder="1" applyAlignment="1">
      <alignment horizontal="center"/>
    </xf>
    <xf numFmtId="176" fontId="16" fillId="3" borderId="1" xfId="0" applyNumberFormat="1" applyFont="1" applyFill="1" applyBorder="1" applyAlignment="1">
      <alignment horizontal="left" wrapText="1"/>
    </xf>
    <xf numFmtId="176" fontId="16" fillId="3" borderId="6" xfId="0" applyNumberFormat="1" applyFont="1" applyFill="1" applyBorder="1" applyAlignment="1">
      <alignment horizontal="left" wrapText="1"/>
    </xf>
    <xf numFmtId="176" fontId="16" fillId="3" borderId="32" xfId="0" applyNumberFormat="1" applyFont="1" applyFill="1" applyBorder="1" applyAlignment="1">
      <alignment horizontal="left" wrapText="1"/>
    </xf>
    <xf numFmtId="176" fontId="16" fillId="3" borderId="40" xfId="0" applyNumberFormat="1" applyFont="1" applyFill="1" applyBorder="1" applyAlignment="1">
      <alignment horizontal="left" wrapText="1"/>
    </xf>
    <xf numFmtId="176" fontId="16" fillId="3" borderId="21" xfId="0" applyNumberFormat="1" applyFont="1" applyFill="1" applyBorder="1" applyAlignment="1">
      <alignment horizontal="left" wrapText="1"/>
    </xf>
    <xf numFmtId="176" fontId="16" fillId="3" borderId="41" xfId="0" applyNumberFormat="1" applyFont="1" applyFill="1" applyBorder="1" applyAlignment="1">
      <alignment horizontal="left" wrapText="1"/>
    </xf>
    <xf numFmtId="176" fontId="16" fillId="3" borderId="3" xfId="0" applyNumberFormat="1" applyFont="1" applyFill="1" applyBorder="1" applyAlignment="1">
      <alignment horizontal="right" vertical="center"/>
    </xf>
    <xf numFmtId="176" fontId="16" fillId="3" borderId="19" xfId="0" applyNumberFormat="1" applyFont="1" applyFill="1" applyBorder="1" applyAlignment="1">
      <alignment horizontal="right" vertical="center"/>
    </xf>
    <xf numFmtId="176" fontId="16" fillId="3" borderId="31" xfId="0" applyNumberFormat="1" applyFont="1" applyFill="1" applyBorder="1" applyAlignment="1">
      <alignment horizontal="left" wrapText="1"/>
    </xf>
    <xf numFmtId="15" fontId="16" fillId="3" borderId="19" xfId="0" quotePrefix="1" applyNumberFormat="1" applyFont="1" applyFill="1" applyBorder="1" applyAlignment="1">
      <alignment horizontal="left"/>
    </xf>
    <xf numFmtId="15" fontId="9" fillId="3" borderId="0" xfId="0" quotePrefix="1" applyNumberFormat="1" applyFont="1" applyFill="1" applyBorder="1" applyAlignment="1">
      <alignment horizontal="left"/>
    </xf>
    <xf numFmtId="0" fontId="9" fillId="3" borderId="0" xfId="0" applyFont="1" applyFill="1" applyBorder="1" applyAlignment="1">
      <alignment horizontal="right" vertical="center"/>
    </xf>
    <xf numFmtId="0" fontId="9" fillId="3" borderId="0" xfId="0" applyFont="1" applyFill="1" applyBorder="1" applyAlignment="1">
      <alignment horizontal="left" vertical="center" wrapText="1"/>
    </xf>
    <xf numFmtId="0" fontId="16" fillId="3" borderId="2" xfId="0" applyFont="1" applyFill="1" applyBorder="1" applyAlignment="1">
      <alignment horizontal="left"/>
    </xf>
    <xf numFmtId="0" fontId="16" fillId="3" borderId="19" xfId="0" applyFont="1" applyFill="1" applyBorder="1" applyAlignment="1">
      <alignment horizontal="left" wrapText="1"/>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41" xfId="0" applyFont="1" applyFill="1" applyBorder="1" applyAlignment="1">
      <alignment horizontal="left" vertical="center" wrapText="1"/>
    </xf>
    <xf numFmtId="0" fontId="16" fillId="3" borderId="2" xfId="0" applyFont="1" applyFill="1" applyBorder="1" applyAlignment="1">
      <alignment horizontal="left" wrapText="1"/>
    </xf>
    <xf numFmtId="0" fontId="16" fillId="3" borderId="31" xfId="0" applyFont="1" applyFill="1" applyBorder="1" applyAlignment="1">
      <alignment horizontal="right" vertical="center"/>
    </xf>
    <xf numFmtId="0" fontId="16" fillId="3" borderId="21" xfId="0" applyFont="1" applyFill="1" applyBorder="1" applyAlignment="1">
      <alignment horizontal="right" vertical="center"/>
    </xf>
    <xf numFmtId="4" fontId="4" fillId="3" borderId="0" xfId="0" applyNumberFormat="1" applyFont="1" applyFill="1" applyBorder="1" applyAlignment="1">
      <alignment horizontal="left"/>
    </xf>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17" xfId="0" applyFont="1" applyFill="1" applyBorder="1" applyAlignment="1">
      <alignment horizontal="center"/>
    </xf>
    <xf numFmtId="4" fontId="4" fillId="3" borderId="1" xfId="0" applyNumberFormat="1" applyFont="1" applyFill="1" applyBorder="1" applyAlignment="1">
      <alignment horizontal="left"/>
    </xf>
    <xf numFmtId="0" fontId="12" fillId="3" borderId="7" xfId="0" applyFont="1" applyFill="1" applyBorder="1" applyAlignment="1">
      <alignment horizontal="right"/>
    </xf>
    <xf numFmtId="0" fontId="16" fillId="3" borderId="31" xfId="0" applyFont="1" applyFill="1" applyBorder="1" applyAlignment="1">
      <alignment horizontal="left" vertical="top" wrapText="1"/>
    </xf>
    <xf numFmtId="0" fontId="16" fillId="3" borderId="39" xfId="0" applyFont="1" applyFill="1" applyBorder="1" applyAlignment="1">
      <alignment horizontal="left" vertical="top" wrapText="1"/>
    </xf>
    <xf numFmtId="0" fontId="16" fillId="3" borderId="32" xfId="0" applyFont="1" applyFill="1" applyBorder="1" applyAlignment="1">
      <alignment horizontal="left" vertical="top" wrapText="1"/>
    </xf>
    <xf numFmtId="0" fontId="16" fillId="3" borderId="6"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40" xfId="0" applyFont="1" applyFill="1" applyBorder="1" applyAlignment="1">
      <alignment horizontal="left" vertical="top" wrapText="1"/>
    </xf>
    <xf numFmtId="0" fontId="16" fillId="3" borderId="21" xfId="0" applyFont="1" applyFill="1" applyBorder="1" applyAlignment="1">
      <alignment horizontal="left" vertical="top" wrapText="1"/>
    </xf>
    <xf numFmtId="0" fontId="16" fillId="3" borderId="7" xfId="0" applyFont="1" applyFill="1" applyBorder="1" applyAlignment="1">
      <alignment horizontal="left" vertical="top" wrapText="1"/>
    </xf>
    <xf numFmtId="0" fontId="16" fillId="3" borderId="41" xfId="0" applyFont="1" applyFill="1" applyBorder="1" applyAlignment="1">
      <alignment horizontal="left" vertical="top" wrapText="1"/>
    </xf>
    <xf numFmtId="0" fontId="3" fillId="3" borderId="0" xfId="0" applyFont="1" applyFill="1" applyAlignment="1">
      <alignment horizontal="center" wrapText="1"/>
    </xf>
    <xf numFmtId="0" fontId="3" fillId="3" borderId="7" xfId="0" applyFont="1" applyFill="1" applyBorder="1" applyAlignment="1">
      <alignment horizontal="center" wrapText="1"/>
    </xf>
    <xf numFmtId="0" fontId="12" fillId="3" borderId="0" xfId="0" applyFont="1" applyFill="1" applyAlignment="1">
      <alignment horizontal="center"/>
    </xf>
    <xf numFmtId="0" fontId="16" fillId="3" borderId="0" xfId="0" applyFont="1" applyFill="1" applyBorder="1" applyAlignment="1">
      <alignment horizontal="left"/>
    </xf>
    <xf numFmtId="0" fontId="10" fillId="3" borderId="56" xfId="0" applyFont="1" applyFill="1" applyBorder="1" applyAlignment="1">
      <alignment horizontal="center" vertical="top" wrapText="1"/>
    </xf>
    <xf numFmtId="0" fontId="10" fillId="3" borderId="57" xfId="0" applyFont="1" applyFill="1" applyBorder="1" applyAlignment="1">
      <alignment horizontal="center" vertical="top" wrapText="1"/>
    </xf>
    <xf numFmtId="0" fontId="10" fillId="3" borderId="58" xfId="0" applyFont="1" applyFill="1" applyBorder="1" applyAlignment="1">
      <alignment horizontal="center" vertical="top" wrapText="1"/>
    </xf>
    <xf numFmtId="0" fontId="10" fillId="3" borderId="59" xfId="0" applyFont="1" applyFill="1" applyBorder="1" applyAlignment="1">
      <alignment horizontal="center" vertical="top" wrapText="1"/>
    </xf>
    <xf numFmtId="0" fontId="10" fillId="3" borderId="0" xfId="0" applyFont="1" applyFill="1" applyBorder="1" applyAlignment="1">
      <alignment horizontal="center" vertical="top" wrapText="1"/>
    </xf>
    <xf numFmtId="0" fontId="10" fillId="3" borderId="60" xfId="0" applyFont="1" applyFill="1" applyBorder="1" applyAlignment="1">
      <alignment horizontal="center" vertical="top" wrapText="1"/>
    </xf>
    <xf numFmtId="0" fontId="10" fillId="3" borderId="61" xfId="0" applyFont="1" applyFill="1" applyBorder="1" applyAlignment="1">
      <alignment horizontal="center" vertical="top" wrapText="1"/>
    </xf>
    <xf numFmtId="0" fontId="10" fillId="3" borderId="62" xfId="0" applyFont="1" applyFill="1" applyBorder="1" applyAlignment="1">
      <alignment horizontal="center" vertical="top" wrapText="1"/>
    </xf>
    <xf numFmtId="0" fontId="10" fillId="3" borderId="63" xfId="0" applyFont="1" applyFill="1" applyBorder="1" applyAlignment="1">
      <alignment horizontal="center" vertical="top" wrapText="1"/>
    </xf>
    <xf numFmtId="0" fontId="12" fillId="3" borderId="7" xfId="0" applyFont="1" applyFill="1" applyBorder="1" applyAlignment="1">
      <alignment horizontal="center"/>
    </xf>
    <xf numFmtId="4" fontId="3" fillId="3" borderId="1" xfId="0" applyNumberFormat="1" applyFont="1" applyFill="1" applyBorder="1" applyAlignment="1">
      <alignment horizontal="left"/>
    </xf>
    <xf numFmtId="4" fontId="3" fillId="3" borderId="0" xfId="0" applyNumberFormat="1" applyFont="1" applyFill="1" applyBorder="1" applyAlignment="1">
      <alignment horizontal="left"/>
    </xf>
    <xf numFmtId="0" fontId="16" fillId="3" borderId="0" xfId="0" applyFont="1" applyFill="1" applyBorder="1" applyAlignment="1">
      <alignment horizontal="right" vertical="center"/>
    </xf>
    <xf numFmtId="0" fontId="8" fillId="3" borderId="0" xfId="0" applyFont="1" applyFill="1" applyBorder="1" applyAlignment="1">
      <alignment horizontal="left"/>
    </xf>
    <xf numFmtId="166" fontId="16" fillId="3" borderId="0" xfId="0" applyNumberFormat="1" applyFont="1" applyFill="1" applyBorder="1" applyAlignment="1">
      <alignment horizontal="left"/>
    </xf>
    <xf numFmtId="0" fontId="10" fillId="3" borderId="64" xfId="0" applyFont="1" applyFill="1" applyBorder="1" applyAlignment="1">
      <alignment horizontal="center" vertical="top" wrapText="1"/>
    </xf>
    <xf numFmtId="0" fontId="10" fillId="3" borderId="65" xfId="0" applyFont="1" applyFill="1" applyBorder="1" applyAlignment="1">
      <alignment horizontal="center" vertical="top" wrapText="1"/>
    </xf>
    <xf numFmtId="0" fontId="10" fillId="3" borderId="66" xfId="0" applyFont="1" applyFill="1" applyBorder="1" applyAlignment="1">
      <alignment horizontal="center" vertical="top" wrapText="1"/>
    </xf>
    <xf numFmtId="15" fontId="10" fillId="3" borderId="2" xfId="0" applyNumberFormat="1" applyFont="1" applyFill="1" applyBorder="1" applyAlignment="1">
      <alignment horizontal="left" vertical="center"/>
    </xf>
    <xf numFmtId="15" fontId="10" fillId="3" borderId="19" xfId="0" applyNumberFormat="1" applyFont="1" applyFill="1" applyBorder="1" applyAlignment="1">
      <alignment horizontal="left" vertical="center"/>
    </xf>
    <xf numFmtId="0" fontId="16" fillId="3" borderId="1" xfId="0" applyFont="1" applyFill="1" applyBorder="1" applyAlignment="1">
      <alignment horizontal="right" vertical="center" wrapText="1"/>
    </xf>
    <xf numFmtId="0" fontId="13" fillId="3" borderId="1" xfId="0" applyFont="1" applyFill="1" applyBorder="1" applyAlignment="1">
      <alignment horizontal="left"/>
    </xf>
    <xf numFmtId="0" fontId="17" fillId="3" borderId="0" xfId="0" applyFont="1" applyFill="1" applyAlignment="1">
      <alignment horizontal="center"/>
    </xf>
    <xf numFmtId="0" fontId="17" fillId="3" borderId="7" xfId="0" applyFont="1" applyFill="1" applyBorder="1" applyAlignment="1">
      <alignment horizontal="center"/>
    </xf>
    <xf numFmtId="0" fontId="3" fillId="3" borderId="0" xfId="0" applyFont="1" applyFill="1" applyAlignment="1">
      <alignment horizontal="left" wrapText="1"/>
    </xf>
    <xf numFmtId="0" fontId="22" fillId="3" borderId="2" xfId="0" applyFont="1" applyFill="1" applyBorder="1" applyAlignment="1">
      <alignment horizontal="center" vertical="top" wrapText="1"/>
    </xf>
    <xf numFmtId="0" fontId="22" fillId="3" borderId="3" xfId="0" applyFont="1" applyFill="1" applyBorder="1" applyAlignment="1">
      <alignment horizontal="center" vertical="top" wrapText="1"/>
    </xf>
    <xf numFmtId="0" fontId="22" fillId="3" borderId="19" xfId="0" applyFont="1" applyFill="1" applyBorder="1" applyAlignment="1">
      <alignment horizontal="center" vertical="top" wrapText="1"/>
    </xf>
    <xf numFmtId="166" fontId="4" fillId="3" borderId="1" xfId="0" applyNumberFormat="1" applyFont="1" applyFill="1" applyBorder="1" applyAlignment="1">
      <alignment horizontal="left"/>
    </xf>
    <xf numFmtId="166" fontId="4" fillId="5" borderId="1" xfId="0" applyNumberFormat="1" applyFont="1" applyFill="1" applyBorder="1" applyAlignment="1">
      <alignment horizontal="left"/>
    </xf>
    <xf numFmtId="166" fontId="4" fillId="0" borderId="1" xfId="0" applyNumberFormat="1" applyFont="1" applyBorder="1" applyAlignment="1">
      <alignment horizontal="left"/>
    </xf>
    <xf numFmtId="164" fontId="17" fillId="3" borderId="0" xfId="0" applyNumberFormat="1" applyFont="1" applyFill="1" applyAlignment="1">
      <alignment horizontal="center"/>
    </xf>
    <xf numFmtId="169" fontId="4" fillId="0" borderId="1" xfId="0" applyNumberFormat="1" applyFont="1" applyBorder="1" applyAlignment="1">
      <alignment horizontal="left"/>
    </xf>
    <xf numFmtId="4" fontId="4" fillId="0" borderId="1" xfId="0" applyNumberFormat="1" applyFont="1" applyBorder="1" applyAlignment="1">
      <alignment horizontal="left"/>
    </xf>
    <xf numFmtId="173" fontId="4" fillId="0" borderId="1" xfId="0" applyNumberFormat="1" applyFont="1" applyBorder="1" applyAlignment="1">
      <alignment horizontal="left"/>
    </xf>
    <xf numFmtId="4" fontId="10" fillId="0" borderId="1" xfId="0" applyNumberFormat="1" applyFont="1" applyBorder="1" applyAlignment="1">
      <alignment horizontal="left"/>
    </xf>
    <xf numFmtId="166" fontId="10" fillId="0" borderId="1" xfId="0" applyNumberFormat="1" applyFont="1" applyBorder="1" applyAlignment="1">
      <alignment horizontal="left"/>
    </xf>
    <xf numFmtId="1" fontId="4" fillId="5" borderId="1" xfId="0" applyNumberFormat="1" applyFont="1" applyFill="1" applyBorder="1" applyAlignment="1">
      <alignment horizontal="left"/>
    </xf>
    <xf numFmtId="167" fontId="4" fillId="0" borderId="1" xfId="0" applyNumberFormat="1" applyFont="1" applyBorder="1" applyAlignment="1">
      <alignment horizontal="left"/>
    </xf>
    <xf numFmtId="178" fontId="4" fillId="3" borderId="4" xfId="0" applyNumberFormat="1" applyFont="1" applyFill="1" applyBorder="1" applyAlignment="1">
      <alignment horizontal="left"/>
    </xf>
    <xf numFmtId="178" fontId="4" fillId="3" borderId="17" xfId="0" applyNumberFormat="1" applyFont="1" applyFill="1" applyBorder="1" applyAlignment="1">
      <alignment horizontal="left"/>
    </xf>
    <xf numFmtId="166" fontId="4" fillId="3" borderId="4" xfId="0" applyNumberFormat="1" applyFont="1" applyFill="1" applyBorder="1" applyAlignment="1">
      <alignment horizontal="left"/>
    </xf>
    <xf numFmtId="166" fontId="4" fillId="3" borderId="17" xfId="0" applyNumberFormat="1" applyFont="1" applyFill="1" applyBorder="1" applyAlignment="1">
      <alignment horizontal="left"/>
    </xf>
    <xf numFmtId="166" fontId="4" fillId="13" borderId="1" xfId="0" applyNumberFormat="1" applyFont="1" applyFill="1" applyBorder="1" applyAlignment="1">
      <alignment horizontal="left"/>
    </xf>
    <xf numFmtId="0" fontId="13" fillId="0" borderId="1" xfId="0" applyFont="1" applyBorder="1" applyAlignment="1">
      <alignment horizontal="left"/>
    </xf>
    <xf numFmtId="0" fontId="3" fillId="0" borderId="7" xfId="0" applyFont="1" applyBorder="1" applyAlignment="1">
      <alignment horizontal="center" vertical="center"/>
    </xf>
    <xf numFmtId="0" fontId="13" fillId="5" borderId="1" xfId="0" applyFont="1" applyFill="1" applyBorder="1" applyAlignment="1">
      <alignment horizontal="left"/>
    </xf>
    <xf numFmtId="166" fontId="4" fillId="5" borderId="1" xfId="0" applyNumberFormat="1" applyFont="1" applyFill="1" applyBorder="1" applyAlignment="1">
      <alignment horizontal="center"/>
    </xf>
    <xf numFmtId="0" fontId="16" fillId="3" borderId="0" xfId="0" applyFont="1" applyFill="1" applyBorder="1" applyAlignment="1">
      <alignment vertical="center"/>
    </xf>
    <xf numFmtId="0" fontId="17" fillId="3" borderId="0" xfId="0" applyFont="1" applyFill="1" applyBorder="1" applyAlignment="1">
      <alignment horizontal="center"/>
    </xf>
    <xf numFmtId="0" fontId="16" fillId="3" borderId="2" xfId="0" applyFont="1" applyFill="1" applyBorder="1" applyAlignment="1">
      <alignment vertical="center"/>
    </xf>
    <xf numFmtId="0" fontId="16" fillId="3" borderId="3" xfId="0" applyFont="1" applyFill="1" applyBorder="1" applyAlignment="1">
      <alignment vertical="center"/>
    </xf>
    <xf numFmtId="0" fontId="16" fillId="3" borderId="19" xfId="0" applyFont="1" applyFill="1" applyBorder="1" applyAlignment="1">
      <alignment vertical="center"/>
    </xf>
    <xf numFmtId="0" fontId="9" fillId="3" borderId="0" xfId="0" applyFont="1" applyFill="1" applyBorder="1" applyAlignment="1">
      <alignment horizontal="right" vertical="center" wrapText="1"/>
    </xf>
    <xf numFmtId="0" fontId="17" fillId="3" borderId="0" xfId="0" applyFont="1" applyFill="1" applyBorder="1" applyAlignment="1">
      <alignment horizontal="center" wrapText="1"/>
    </xf>
    <xf numFmtId="0" fontId="3" fillId="3" borderId="0" xfId="0" applyFont="1" applyFill="1" applyBorder="1" applyAlignment="1">
      <alignment horizontal="center" wrapText="1"/>
    </xf>
    <xf numFmtId="0" fontId="4" fillId="13" borderId="1" xfId="0" applyFont="1" applyFill="1" applyBorder="1" applyAlignment="1">
      <alignment horizontal="left"/>
    </xf>
    <xf numFmtId="0" fontId="3" fillId="3" borderId="0" xfId="0" applyFont="1" applyFill="1" applyBorder="1" applyAlignment="1">
      <alignment horizontal="center" vertical="center"/>
    </xf>
    <xf numFmtId="15" fontId="4" fillId="3" borderId="1" xfId="0" quotePrefix="1" applyNumberFormat="1" applyFont="1" applyFill="1" applyBorder="1" applyAlignment="1">
      <alignment horizontal="left"/>
    </xf>
    <xf numFmtId="15" fontId="4" fillId="3" borderId="1" xfId="0" applyNumberFormat="1" applyFont="1" applyFill="1" applyBorder="1" applyAlignment="1">
      <alignment horizontal="left"/>
    </xf>
    <xf numFmtId="0" fontId="10" fillId="3" borderId="1" xfId="0" applyFont="1" applyFill="1" applyBorder="1" applyAlignment="1">
      <alignment horizontal="left"/>
    </xf>
    <xf numFmtId="0" fontId="17" fillId="3" borderId="7" xfId="0" applyFont="1" applyFill="1" applyBorder="1" applyAlignment="1">
      <alignment horizontal="center" wrapText="1"/>
    </xf>
    <xf numFmtId="0" fontId="26" fillId="3" borderId="1" xfId="0" applyFont="1" applyFill="1" applyBorder="1" applyAlignment="1">
      <alignment horizontal="left"/>
    </xf>
    <xf numFmtId="0" fontId="12" fillId="3" borderId="1" xfId="0" applyFont="1" applyFill="1" applyBorder="1" applyAlignment="1">
      <alignment horizontal="left"/>
    </xf>
    <xf numFmtId="166" fontId="8" fillId="0" borderId="1" xfId="0" applyNumberFormat="1" applyFont="1" applyBorder="1" applyAlignment="1">
      <alignment horizontal="left"/>
    </xf>
    <xf numFmtId="0" fontId="8" fillId="0" borderId="1" xfId="0" applyFont="1" applyBorder="1" applyAlignment="1">
      <alignment horizontal="left"/>
    </xf>
    <xf numFmtId="0" fontId="8" fillId="3" borderId="1" xfId="0" applyFont="1" applyFill="1" applyBorder="1" applyAlignment="1">
      <alignment horizontal="left" vertical="center" wrapText="1"/>
    </xf>
    <xf numFmtId="0" fontId="8" fillId="3" borderId="1" xfId="0" applyFont="1" applyFill="1" applyBorder="1" applyAlignment="1">
      <alignment horizontal="left" wrapText="1"/>
    </xf>
    <xf numFmtId="0" fontId="8" fillId="3" borderId="1" xfId="0" applyFont="1" applyFill="1" applyBorder="1" applyAlignment="1">
      <alignment horizontal="right" vertical="center"/>
    </xf>
    <xf numFmtId="0" fontId="8" fillId="0" borderId="4"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3" borderId="4" xfId="0" applyFont="1" applyFill="1" applyBorder="1" applyAlignment="1">
      <alignment horizontal="left" vertical="top"/>
    </xf>
    <xf numFmtId="0" fontId="8" fillId="3" borderId="17" xfId="0" applyFont="1" applyFill="1" applyBorder="1" applyAlignment="1">
      <alignment horizontal="left" vertical="top"/>
    </xf>
    <xf numFmtId="15" fontId="8" fillId="3" borderId="31" xfId="0" quotePrefix="1" applyNumberFormat="1" applyFont="1" applyFill="1" applyBorder="1" applyAlignment="1">
      <alignment horizontal="left" vertical="top" wrapText="1"/>
    </xf>
    <xf numFmtId="15" fontId="8" fillId="3" borderId="32" xfId="0" quotePrefix="1" applyNumberFormat="1" applyFont="1" applyFill="1" applyBorder="1" applyAlignment="1">
      <alignment horizontal="left" vertical="top" wrapText="1"/>
    </xf>
    <xf numFmtId="15" fontId="8" fillId="3" borderId="6" xfId="0" quotePrefix="1" applyNumberFormat="1" applyFont="1" applyFill="1" applyBorder="1" applyAlignment="1">
      <alignment horizontal="left" vertical="top" wrapText="1"/>
    </xf>
    <xf numFmtId="15" fontId="8" fillId="3" borderId="40" xfId="0" quotePrefix="1" applyNumberFormat="1" applyFont="1" applyFill="1" applyBorder="1" applyAlignment="1">
      <alignment horizontal="left" vertical="top" wrapText="1"/>
    </xf>
    <xf numFmtId="15" fontId="8" fillId="3" borderId="21" xfId="0" quotePrefix="1" applyNumberFormat="1" applyFont="1" applyFill="1" applyBorder="1" applyAlignment="1">
      <alignment horizontal="left" vertical="top" wrapText="1"/>
    </xf>
    <xf numFmtId="15" fontId="8" fillId="3" borderId="41" xfId="0" quotePrefix="1" applyNumberFormat="1" applyFont="1" applyFill="1" applyBorder="1" applyAlignment="1">
      <alignment horizontal="left" vertical="top" wrapText="1"/>
    </xf>
    <xf numFmtId="0" fontId="17" fillId="3" borderId="7"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0" xfId="0" applyFont="1" applyFill="1" applyAlignment="1">
      <alignment horizontal="left"/>
    </xf>
    <xf numFmtId="15" fontId="16" fillId="3" borderId="4" xfId="0" quotePrefix="1" applyNumberFormat="1" applyFont="1" applyFill="1" applyBorder="1" applyAlignment="1">
      <alignment horizontal="left"/>
    </xf>
    <xf numFmtId="15" fontId="16" fillId="3" borderId="5" xfId="0" quotePrefix="1" applyNumberFormat="1" applyFont="1" applyFill="1" applyBorder="1" applyAlignment="1">
      <alignment horizontal="left"/>
    </xf>
    <xf numFmtId="15" fontId="16" fillId="3" borderId="17" xfId="0" quotePrefix="1" applyNumberFormat="1" applyFont="1" applyFill="1" applyBorder="1" applyAlignment="1">
      <alignment horizontal="left"/>
    </xf>
    <xf numFmtId="15" fontId="16" fillId="3" borderId="31" xfId="0" quotePrefix="1" applyNumberFormat="1" applyFont="1" applyFill="1" applyBorder="1" applyAlignment="1">
      <alignment horizontal="left" vertical="top" wrapText="1"/>
    </xf>
    <xf numFmtId="15" fontId="16" fillId="3" borderId="39" xfId="0" quotePrefix="1" applyNumberFormat="1" applyFont="1" applyFill="1" applyBorder="1" applyAlignment="1">
      <alignment horizontal="left" vertical="top" wrapText="1"/>
    </xf>
    <xf numFmtId="15" fontId="16" fillId="3" borderId="32" xfId="0" quotePrefix="1" applyNumberFormat="1" applyFont="1" applyFill="1" applyBorder="1" applyAlignment="1">
      <alignment horizontal="left" vertical="top" wrapText="1"/>
    </xf>
    <xf numFmtId="15" fontId="16" fillId="3" borderId="6" xfId="0" quotePrefix="1" applyNumberFormat="1" applyFont="1" applyFill="1" applyBorder="1" applyAlignment="1">
      <alignment horizontal="left" vertical="top" wrapText="1"/>
    </xf>
    <xf numFmtId="15" fontId="16" fillId="3" borderId="0" xfId="0" quotePrefix="1" applyNumberFormat="1" applyFont="1" applyFill="1" applyBorder="1" applyAlignment="1">
      <alignment horizontal="left" vertical="top" wrapText="1"/>
    </xf>
    <xf numFmtId="15" fontId="16" fillId="3" borderId="40" xfId="0" quotePrefix="1" applyNumberFormat="1" applyFont="1" applyFill="1" applyBorder="1" applyAlignment="1">
      <alignment horizontal="left" vertical="top" wrapText="1"/>
    </xf>
    <xf numFmtId="15" fontId="16" fillId="3" borderId="21" xfId="0" quotePrefix="1" applyNumberFormat="1" applyFont="1" applyFill="1" applyBorder="1" applyAlignment="1">
      <alignment horizontal="left" vertical="top" wrapText="1"/>
    </xf>
    <xf numFmtId="15" fontId="16" fillId="3" borderId="7" xfId="0" quotePrefix="1" applyNumberFormat="1" applyFont="1" applyFill="1" applyBorder="1" applyAlignment="1">
      <alignment horizontal="left" vertical="top" wrapText="1"/>
    </xf>
    <xf numFmtId="15" fontId="16" fillId="3" borderId="41" xfId="0" quotePrefix="1" applyNumberFormat="1" applyFont="1" applyFill="1" applyBorder="1" applyAlignment="1">
      <alignment horizontal="left" vertical="top" wrapText="1"/>
    </xf>
    <xf numFmtId="167" fontId="4" fillId="3" borderId="1" xfId="1" applyNumberFormat="1" applyFont="1" applyFill="1" applyBorder="1" applyAlignment="1">
      <alignment horizontal="left"/>
    </xf>
    <xf numFmtId="0" fontId="3" fillId="3" borderId="0" xfId="0" applyFont="1" applyFill="1" applyAlignment="1">
      <alignment horizontal="center"/>
    </xf>
    <xf numFmtId="15" fontId="13" fillId="3" borderId="2" xfId="0" applyNumberFormat="1" applyFont="1" applyFill="1" applyBorder="1" applyAlignment="1">
      <alignment horizontal="left" vertical="center"/>
    </xf>
    <xf numFmtId="15" fontId="13" fillId="3" borderId="19" xfId="0" applyNumberFormat="1" applyFont="1" applyFill="1" applyBorder="1" applyAlignment="1">
      <alignment horizontal="left" vertical="center"/>
    </xf>
    <xf numFmtId="0" fontId="3" fillId="3" borderId="1" xfId="0" applyFont="1" applyFill="1" applyBorder="1" applyAlignment="1"/>
    <xf numFmtId="15" fontId="3" fillId="3" borderId="1" xfId="0" applyNumberFormat="1" applyFont="1" applyFill="1" applyBorder="1" applyAlignment="1"/>
    <xf numFmtId="4" fontId="3" fillId="3" borderId="1" xfId="0" applyNumberFormat="1" applyFont="1" applyFill="1" applyBorder="1" applyAlignment="1"/>
    <xf numFmtId="0" fontId="16" fillId="3" borderId="0" xfId="0" applyFont="1" applyFill="1" applyBorder="1" applyAlignment="1">
      <alignment horizontal="right" vertical="center" wrapText="1"/>
    </xf>
    <xf numFmtId="0" fontId="3" fillId="0" borderId="5" xfId="0" applyFont="1" applyBorder="1" applyAlignment="1">
      <alignment horizontal="left" vertical="center"/>
    </xf>
    <xf numFmtId="0" fontId="30" fillId="3" borderId="1" xfId="0" applyFont="1" applyFill="1" applyBorder="1" applyAlignment="1">
      <alignment horizontal="left" vertical="center" wrapText="1"/>
    </xf>
    <xf numFmtId="0" fontId="3" fillId="0" borderId="0" xfId="0" applyFont="1" applyBorder="1" applyAlignment="1">
      <alignment horizontal="center" vertical="center"/>
    </xf>
    <xf numFmtId="167" fontId="4" fillId="3" borderId="4" xfId="1" applyNumberFormat="1" applyFont="1" applyFill="1" applyBorder="1" applyAlignment="1">
      <alignment horizontal="left"/>
    </xf>
    <xf numFmtId="167" fontId="4" fillId="3" borderId="17" xfId="1" applyNumberFormat="1" applyFont="1" applyFill="1" applyBorder="1" applyAlignment="1">
      <alignment horizontal="left"/>
    </xf>
    <xf numFmtId="0" fontId="17" fillId="3" borderId="0" xfId="0" applyFont="1" applyFill="1" applyBorder="1" applyAlignment="1">
      <alignment horizontal="left"/>
    </xf>
    <xf numFmtId="167" fontId="13" fillId="3" borderId="2" xfId="1" applyNumberFormat="1" applyFont="1" applyFill="1" applyBorder="1" applyAlignment="1">
      <alignment horizontal="left" vertical="center"/>
    </xf>
    <xf numFmtId="167" fontId="13" fillId="3" borderId="19" xfId="1" applyNumberFormat="1" applyFont="1" applyFill="1" applyBorder="1" applyAlignment="1">
      <alignment horizontal="left" vertical="center"/>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9" xfId="0" applyFont="1" applyFill="1" applyBorder="1" applyAlignment="1">
      <alignment horizontal="center" vertical="top" wrapText="1"/>
    </xf>
    <xf numFmtId="166" fontId="8" fillId="3" borderId="1" xfId="0" applyNumberFormat="1" applyFont="1" applyFill="1" applyBorder="1" applyAlignment="1">
      <alignment horizontal="left"/>
    </xf>
    <xf numFmtId="0" fontId="8" fillId="3" borderId="4" xfId="0" applyFont="1" applyFill="1" applyBorder="1" applyAlignment="1">
      <alignment horizontal="left" wrapText="1"/>
    </xf>
    <xf numFmtId="0" fontId="8" fillId="3" borderId="5" xfId="0" applyFont="1" applyFill="1" applyBorder="1" applyAlignment="1">
      <alignment horizontal="left" wrapText="1"/>
    </xf>
    <xf numFmtId="0" fontId="8" fillId="3" borderId="17" xfId="0" applyFont="1" applyFill="1" applyBorder="1" applyAlignment="1">
      <alignment horizontal="left" wrapText="1"/>
    </xf>
    <xf numFmtId="15" fontId="16" fillId="3" borderId="1" xfId="0" quotePrefix="1" applyNumberFormat="1" applyFont="1" applyFill="1" applyBorder="1" applyAlignment="1">
      <alignment horizontal="left"/>
    </xf>
    <xf numFmtId="15" fontId="16" fillId="3" borderId="1" xfId="0" quotePrefix="1" applyNumberFormat="1" applyFont="1" applyFill="1" applyBorder="1" applyAlignment="1">
      <alignment horizontal="left" vertical="center" wrapText="1"/>
    </xf>
    <xf numFmtId="15" fontId="16" fillId="3" borderId="1" xfId="0" quotePrefix="1" applyNumberFormat="1" applyFont="1" applyFill="1" applyBorder="1" applyAlignment="1">
      <alignment horizontal="left" wrapText="1"/>
    </xf>
    <xf numFmtId="0" fontId="12" fillId="3" borderId="7" xfId="0" applyFont="1" applyFill="1" applyBorder="1" applyAlignment="1">
      <alignment horizontal="center" wrapText="1"/>
    </xf>
    <xf numFmtId="15" fontId="16" fillId="3" borderId="1" xfId="0" quotePrefix="1" applyNumberFormat="1" applyFont="1" applyFill="1" applyBorder="1" applyAlignment="1">
      <alignment horizontal="left" vertical="top" wrapText="1"/>
    </xf>
    <xf numFmtId="0" fontId="4" fillId="5" borderId="1" xfId="0" applyFont="1" applyFill="1" applyBorder="1" applyAlignment="1">
      <alignment horizontal="left"/>
    </xf>
    <xf numFmtId="0" fontId="4" fillId="0" borderId="1" xfId="0" applyFont="1" applyBorder="1" applyAlignment="1">
      <alignment horizontal="left"/>
    </xf>
    <xf numFmtId="14" fontId="4" fillId="0" borderId="1" xfId="0" quotePrefix="1" applyNumberFormat="1" applyFont="1" applyBorder="1" applyAlignment="1">
      <alignment horizontal="left"/>
    </xf>
    <xf numFmtId="173" fontId="13" fillId="3" borderId="1" xfId="0" applyNumberFormat="1" applyFont="1" applyFill="1" applyBorder="1" applyAlignment="1">
      <alignment horizontal="left"/>
    </xf>
    <xf numFmtId="4" fontId="13" fillId="0" borderId="1" xfId="0" applyNumberFormat="1" applyFont="1" applyBorder="1" applyAlignment="1">
      <alignment horizontal="left"/>
    </xf>
    <xf numFmtId="0" fontId="4" fillId="3" borderId="0" xfId="0" applyFont="1" applyFill="1" applyBorder="1" applyAlignment="1">
      <alignment horizontal="center"/>
    </xf>
    <xf numFmtId="4" fontId="13" fillId="3" borderId="1" xfId="0" applyNumberFormat="1" applyFont="1" applyFill="1" applyBorder="1" applyAlignment="1">
      <alignment horizontal="left" vertical="center"/>
    </xf>
    <xf numFmtId="0" fontId="12" fillId="3" borderId="40" xfId="0" applyFont="1" applyFill="1" applyBorder="1" applyAlignment="1">
      <alignment horizontal="left"/>
    </xf>
    <xf numFmtId="164" fontId="13" fillId="3" borderId="1" xfId="0" applyNumberFormat="1" applyFont="1" applyFill="1" applyBorder="1" applyAlignment="1">
      <alignment horizontal="left" vertical="center"/>
    </xf>
    <xf numFmtId="0" fontId="13" fillId="13" borderId="2" xfId="0" applyFont="1" applyFill="1" applyBorder="1" applyAlignment="1">
      <alignment horizontal="center"/>
    </xf>
    <xf numFmtId="0" fontId="13" fillId="13" borderId="19" xfId="0" applyFont="1" applyFill="1" applyBorder="1" applyAlignment="1">
      <alignment horizontal="center"/>
    </xf>
    <xf numFmtId="0" fontId="3" fillId="3" borderId="30"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4" fontId="13" fillId="3" borderId="1" xfId="0" applyNumberFormat="1" applyFont="1" applyFill="1" applyBorder="1" applyAlignment="1">
      <alignment horizontal="left"/>
    </xf>
    <xf numFmtId="0" fontId="3" fillId="3" borderId="36" xfId="0" applyFont="1" applyFill="1" applyBorder="1" applyAlignment="1">
      <alignment horizontal="center" vertical="center"/>
    </xf>
    <xf numFmtId="0" fontId="3" fillId="3" borderId="47" xfId="0" applyFont="1" applyFill="1" applyBorder="1" applyAlignment="1">
      <alignment horizontal="center" vertical="center"/>
    </xf>
    <xf numFmtId="0" fontId="3" fillId="3" borderId="22" xfId="0" applyFont="1" applyFill="1" applyBorder="1" applyAlignment="1">
      <alignment horizontal="center" vertical="center"/>
    </xf>
    <xf numFmtId="15" fontId="3" fillId="3" borderId="1" xfId="0" applyNumberFormat="1" applyFont="1" applyFill="1" applyBorder="1" applyAlignment="1">
      <alignment horizontal="left"/>
    </xf>
    <xf numFmtId="0" fontId="8" fillId="3" borderId="0" xfId="0" applyFont="1" applyFill="1" applyBorder="1" applyAlignment="1">
      <alignment horizontal="right" vertical="center"/>
    </xf>
    <xf numFmtId="0" fontId="12" fillId="3" borderId="0" xfId="0" applyFont="1" applyFill="1" applyAlignment="1">
      <alignment horizontal="left"/>
    </xf>
    <xf numFmtId="0" fontId="3" fillId="3" borderId="36" xfId="0" applyFont="1" applyFill="1" applyBorder="1" applyAlignment="1">
      <alignment horizontal="left"/>
    </xf>
    <xf numFmtId="0" fontId="3" fillId="3" borderId="37" xfId="0" applyFont="1" applyFill="1" applyBorder="1" applyAlignment="1">
      <alignment horizontal="left"/>
    </xf>
    <xf numFmtId="0" fontId="12" fillId="3" borderId="85" xfId="0" applyFont="1" applyFill="1" applyBorder="1" applyAlignment="1">
      <alignment horizontal="center" wrapText="1"/>
    </xf>
    <xf numFmtId="0" fontId="8" fillId="3" borderId="1" xfId="0" applyFont="1" applyFill="1" applyBorder="1" applyAlignment="1">
      <alignment horizontal="left" vertical="top" wrapText="1"/>
    </xf>
    <xf numFmtId="176" fontId="8" fillId="3" borderId="1" xfId="0" applyNumberFormat="1" applyFont="1" applyFill="1" applyBorder="1" applyAlignment="1">
      <alignment horizontal="right" vertical="center"/>
    </xf>
    <xf numFmtId="0" fontId="8" fillId="0" borderId="1" xfId="0" applyFont="1" applyBorder="1" applyAlignment="1">
      <alignment horizontal="left" wrapText="1"/>
    </xf>
    <xf numFmtId="2" fontId="8" fillId="0" borderId="1" xfId="0" applyNumberFormat="1" applyFont="1" applyBorder="1" applyAlignment="1">
      <alignment horizontal="right" vertical="center" wrapText="1"/>
    </xf>
    <xf numFmtId="0" fontId="8" fillId="3" borderId="4" xfId="0" applyFont="1" applyFill="1" applyBorder="1" applyAlignment="1">
      <alignment horizontal="left" vertical="top" wrapText="1"/>
    </xf>
    <xf numFmtId="0" fontId="8" fillId="3" borderId="17" xfId="0" applyFont="1" applyFill="1" applyBorder="1" applyAlignment="1">
      <alignment horizontal="left" vertical="top" wrapText="1"/>
    </xf>
    <xf numFmtId="0" fontId="4" fillId="3" borderId="31" xfId="0" applyFont="1" applyFill="1" applyBorder="1" applyAlignment="1">
      <alignment horizontal="center" vertical="center"/>
    </xf>
    <xf numFmtId="0" fontId="4" fillId="3" borderId="21" xfId="0" applyFont="1" applyFill="1" applyBorder="1" applyAlignment="1">
      <alignment horizontal="center" vertical="center"/>
    </xf>
    <xf numFmtId="0" fontId="8" fillId="3" borderId="1" xfId="0" quotePrefix="1" applyFont="1" applyFill="1" applyBorder="1" applyAlignment="1">
      <alignment horizontal="left" vertical="center" wrapText="1"/>
    </xf>
    <xf numFmtId="0" fontId="8" fillId="3" borderId="31" xfId="0" quotePrefix="1" applyFont="1" applyFill="1" applyBorder="1" applyAlignment="1">
      <alignment horizontal="left" vertical="center" wrapText="1"/>
    </xf>
    <xf numFmtId="0" fontId="8" fillId="3" borderId="39" xfId="0" quotePrefix="1" applyFont="1" applyFill="1" applyBorder="1" applyAlignment="1">
      <alignment horizontal="left" vertical="center" wrapText="1"/>
    </xf>
    <xf numFmtId="0" fontId="8" fillId="3" borderId="32" xfId="0" quotePrefix="1" applyFont="1" applyFill="1" applyBorder="1" applyAlignment="1">
      <alignment horizontal="left" vertical="center" wrapText="1"/>
    </xf>
    <xf numFmtId="0" fontId="8" fillId="3" borderId="6" xfId="0" quotePrefix="1" applyFont="1" applyFill="1" applyBorder="1" applyAlignment="1">
      <alignment horizontal="left" vertical="center" wrapText="1"/>
    </xf>
    <xf numFmtId="0" fontId="8" fillId="3" borderId="0" xfId="0" quotePrefix="1" applyFont="1" applyFill="1" applyBorder="1" applyAlignment="1">
      <alignment horizontal="left" vertical="center" wrapText="1"/>
    </xf>
    <xf numFmtId="0" fontId="8" fillId="3" borderId="40" xfId="0" quotePrefix="1" applyFont="1" applyFill="1" applyBorder="1" applyAlignment="1">
      <alignment horizontal="left" vertical="center" wrapText="1"/>
    </xf>
    <xf numFmtId="0" fontId="8" fillId="3" borderId="21" xfId="0" quotePrefix="1" applyFont="1" applyFill="1" applyBorder="1" applyAlignment="1">
      <alignment horizontal="left" vertical="center" wrapText="1"/>
    </xf>
    <xf numFmtId="0" fontId="8" fillId="3" borderId="7" xfId="0" quotePrefix="1" applyFont="1" applyFill="1" applyBorder="1" applyAlignment="1">
      <alignment horizontal="left" vertical="center" wrapText="1"/>
    </xf>
    <xf numFmtId="0" fontId="8" fillId="3" borderId="41" xfId="0" quotePrefix="1" applyFont="1" applyFill="1" applyBorder="1" applyAlignment="1">
      <alignment horizontal="left" vertical="center" wrapText="1"/>
    </xf>
    <xf numFmtId="4" fontId="3" fillId="0" borderId="1" xfId="0" applyNumberFormat="1" applyFont="1" applyBorder="1" applyAlignment="1">
      <alignment horizontal="left"/>
    </xf>
    <xf numFmtId="0" fontId="4" fillId="0" borderId="2" xfId="0" applyFont="1" applyBorder="1" applyAlignment="1">
      <alignment horizontal="center" vertical="center"/>
    </xf>
    <xf numFmtId="0" fontId="4" fillId="0" borderId="19" xfId="0" applyFont="1" applyBorder="1" applyAlignment="1">
      <alignment horizontal="center" vertical="center"/>
    </xf>
    <xf numFmtId="0" fontId="16" fillId="3" borderId="31" xfId="0" quotePrefix="1" applyFont="1" applyFill="1" applyBorder="1" applyAlignment="1">
      <alignment horizontal="left" vertical="center" wrapText="1"/>
    </xf>
    <xf numFmtId="0" fontId="16" fillId="3" borderId="39" xfId="0" quotePrefix="1" applyFont="1" applyFill="1" applyBorder="1" applyAlignment="1">
      <alignment horizontal="left" vertical="center" wrapText="1"/>
    </xf>
    <xf numFmtId="0" fontId="16" fillId="3" borderId="32" xfId="0" quotePrefix="1" applyFont="1" applyFill="1" applyBorder="1" applyAlignment="1">
      <alignment horizontal="left" vertical="center" wrapText="1"/>
    </xf>
    <xf numFmtId="0" fontId="16" fillId="3" borderId="6" xfId="0" quotePrefix="1" applyFont="1" applyFill="1" applyBorder="1" applyAlignment="1">
      <alignment horizontal="left" vertical="center" wrapText="1"/>
    </xf>
    <xf numFmtId="0" fontId="16" fillId="3" borderId="0" xfId="0" quotePrefix="1" applyFont="1" applyFill="1" applyBorder="1" applyAlignment="1">
      <alignment horizontal="left" vertical="center" wrapText="1"/>
    </xf>
    <xf numFmtId="0" fontId="16" fillId="3" borderId="40" xfId="0" quotePrefix="1" applyFont="1" applyFill="1" applyBorder="1" applyAlignment="1">
      <alignment horizontal="left" vertical="center" wrapText="1"/>
    </xf>
    <xf numFmtId="0" fontId="16" fillId="3" borderId="21" xfId="0" quotePrefix="1" applyFont="1" applyFill="1" applyBorder="1" applyAlignment="1">
      <alignment horizontal="left" vertical="center" wrapText="1"/>
    </xf>
    <xf numFmtId="0" fontId="16" fillId="3" borderId="7" xfId="0" quotePrefix="1" applyFont="1" applyFill="1" applyBorder="1" applyAlignment="1">
      <alignment horizontal="left" vertical="center" wrapText="1"/>
    </xf>
    <xf numFmtId="0" fontId="16" fillId="3" borderId="41" xfId="0" quotePrefix="1" applyFont="1" applyFill="1" applyBorder="1" applyAlignment="1">
      <alignment horizontal="left" vertical="center" wrapText="1"/>
    </xf>
    <xf numFmtId="0" fontId="8" fillId="0" borderId="1" xfId="0" applyFont="1" applyBorder="1" applyAlignment="1">
      <alignment horizontal="right" vertical="center"/>
    </xf>
    <xf numFmtId="0" fontId="8" fillId="3" borderId="4" xfId="0" applyFont="1" applyFill="1" applyBorder="1" applyAlignment="1">
      <alignment horizontal="center" wrapText="1"/>
    </xf>
    <xf numFmtId="0" fontId="8" fillId="3" borderId="5" xfId="0" applyFont="1" applyFill="1" applyBorder="1" applyAlignment="1">
      <alignment horizontal="center" wrapText="1"/>
    </xf>
    <xf numFmtId="0" fontId="8" fillId="3" borderId="17" xfId="0" applyFont="1" applyFill="1" applyBorder="1" applyAlignment="1">
      <alignment horizontal="center" wrapText="1"/>
    </xf>
    <xf numFmtId="0" fontId="16" fillId="3" borderId="1" xfId="0" applyFont="1" applyFill="1" applyBorder="1" applyAlignment="1">
      <alignment vertical="center"/>
    </xf>
    <xf numFmtId="0" fontId="16" fillId="3" borderId="31" xfId="0" quotePrefix="1" applyFont="1" applyFill="1" applyBorder="1" applyAlignment="1">
      <alignment horizontal="left" wrapText="1"/>
    </xf>
    <xf numFmtId="0" fontId="3" fillId="0" borderId="5" xfId="0" applyFont="1" applyBorder="1" applyAlignment="1">
      <alignment horizontal="left"/>
    </xf>
    <xf numFmtId="0" fontId="12" fillId="3" borderId="0" xfId="0" applyFont="1" applyFill="1" applyAlignment="1">
      <alignment horizontal="center" vertical="center" wrapText="1"/>
    </xf>
    <xf numFmtId="0" fontId="16" fillId="0" borderId="1" xfId="0" applyFont="1" applyBorder="1" applyAlignment="1">
      <alignment horizontal="right" vertical="center"/>
    </xf>
    <xf numFmtId="1" fontId="16" fillId="3" borderId="1" xfId="0" applyNumberFormat="1" applyFont="1" applyFill="1" applyBorder="1" applyAlignment="1">
      <alignment horizontal="right" vertical="center"/>
    </xf>
    <xf numFmtId="0" fontId="10" fillId="3" borderId="4" xfId="0" applyFont="1" applyFill="1" applyBorder="1" applyAlignment="1">
      <alignment horizontal="left"/>
    </xf>
    <xf numFmtId="0" fontId="10" fillId="3" borderId="17" xfId="0" applyFont="1" applyFill="1" applyBorder="1" applyAlignment="1">
      <alignment horizontal="left"/>
    </xf>
    <xf numFmtId="0" fontId="10" fillId="0" borderId="1" xfId="0" applyFont="1" applyBorder="1" applyAlignment="1">
      <alignment horizontal="left"/>
    </xf>
    <xf numFmtId="0" fontId="4" fillId="0" borderId="4" xfId="0" applyFont="1" applyBorder="1" applyAlignment="1">
      <alignment horizontal="left"/>
    </xf>
    <xf numFmtId="0" fontId="4" fillId="0" borderId="17" xfId="0" applyFont="1" applyBorder="1" applyAlignment="1">
      <alignment horizontal="left"/>
    </xf>
    <xf numFmtId="0" fontId="4" fillId="0" borderId="5" xfId="0" applyFont="1" applyBorder="1" applyAlignment="1">
      <alignment horizontal="left"/>
    </xf>
    <xf numFmtId="1" fontId="16" fillId="3" borderId="2" xfId="0" applyNumberFormat="1" applyFont="1" applyFill="1" applyBorder="1" applyAlignment="1">
      <alignment horizontal="right" vertical="center"/>
    </xf>
    <xf numFmtId="1" fontId="16" fillId="3" borderId="19" xfId="0" applyNumberFormat="1" applyFont="1" applyFill="1" applyBorder="1" applyAlignment="1">
      <alignment horizontal="right" vertical="center"/>
    </xf>
    <xf numFmtId="0" fontId="16" fillId="0" borderId="31" xfId="0" applyFont="1" applyBorder="1" applyAlignment="1">
      <alignment horizontal="left" wrapText="1"/>
    </xf>
    <xf numFmtId="0" fontId="16" fillId="0" borderId="39" xfId="0" applyFont="1" applyBorder="1" applyAlignment="1">
      <alignment horizontal="left" wrapText="1"/>
    </xf>
    <xf numFmtId="0" fontId="16" fillId="0" borderId="32" xfId="0" applyFont="1" applyBorder="1" applyAlignment="1">
      <alignment horizontal="left" wrapText="1"/>
    </xf>
    <xf numFmtId="0" fontId="16" fillId="0" borderId="21" xfId="0" applyFont="1" applyBorder="1" applyAlignment="1">
      <alignment horizontal="left" wrapText="1"/>
    </xf>
    <xf numFmtId="0" fontId="16" fillId="0" borderId="7" xfId="0" applyFont="1" applyBorder="1" applyAlignment="1">
      <alignment horizontal="left" wrapText="1"/>
    </xf>
    <xf numFmtId="0" fontId="16" fillId="0" borderId="41" xfId="0" applyFont="1" applyBorder="1" applyAlignment="1">
      <alignment horizontal="left" wrapText="1"/>
    </xf>
    <xf numFmtId="0" fontId="16" fillId="0" borderId="1" xfId="0" applyFont="1" applyFill="1" applyBorder="1" applyAlignment="1">
      <alignment horizontal="left"/>
    </xf>
    <xf numFmtId="0" fontId="13" fillId="3" borderId="0" xfId="0" applyFont="1" applyFill="1" applyBorder="1" applyAlignment="1">
      <alignment horizontal="left"/>
    </xf>
    <xf numFmtId="0" fontId="4" fillId="0" borderId="1" xfId="0" applyFont="1" applyFill="1" applyBorder="1" applyAlignment="1">
      <alignment horizontal="left"/>
    </xf>
    <xf numFmtId="4" fontId="13" fillId="3" borderId="0" xfId="0" applyNumberFormat="1" applyFont="1" applyFill="1" applyBorder="1" applyAlignment="1">
      <alignment horizontal="left"/>
    </xf>
    <xf numFmtId="166" fontId="13" fillId="0" borderId="1" xfId="0" applyNumberFormat="1" applyFont="1" applyBorder="1" applyAlignment="1">
      <alignment horizontal="left"/>
    </xf>
    <xf numFmtId="166" fontId="13" fillId="3" borderId="0" xfId="0" applyNumberFormat="1" applyFont="1" applyFill="1" applyBorder="1" applyAlignment="1">
      <alignment horizontal="left"/>
    </xf>
    <xf numFmtId="173" fontId="13" fillId="3" borderId="0" xfId="0" applyNumberFormat="1" applyFont="1" applyFill="1" applyBorder="1" applyAlignment="1">
      <alignment horizontal="left"/>
    </xf>
    <xf numFmtId="10" fontId="4" fillId="0" borderId="5" xfId="1" applyNumberFormat="1" applyFont="1" applyBorder="1" applyAlignment="1">
      <alignment horizontal="left"/>
    </xf>
    <xf numFmtId="10" fontId="4" fillId="0" borderId="17" xfId="1" applyNumberFormat="1" applyFont="1" applyBorder="1" applyAlignment="1">
      <alignment horizontal="left"/>
    </xf>
    <xf numFmtId="0" fontId="4" fillId="0" borderId="5" xfId="0" applyFont="1" applyBorder="1" applyAlignment="1">
      <alignment horizontal="left" vertical="center"/>
    </xf>
    <xf numFmtId="0" fontId="4" fillId="0" borderId="17" xfId="0" applyFont="1" applyBorder="1" applyAlignment="1">
      <alignment horizontal="left" vertical="center"/>
    </xf>
    <xf numFmtId="164" fontId="4" fillId="0" borderId="5" xfId="0" applyNumberFormat="1" applyFont="1" applyBorder="1" applyAlignment="1">
      <alignment horizontal="left"/>
    </xf>
    <xf numFmtId="164" fontId="4" fillId="0" borderId="17" xfId="0" applyNumberFormat="1" applyFont="1" applyBorder="1" applyAlignment="1">
      <alignment horizontal="left"/>
    </xf>
    <xf numFmtId="0" fontId="4" fillId="0" borderId="0" xfId="0" applyFont="1" applyBorder="1" applyAlignment="1">
      <alignment horizontal="left"/>
    </xf>
    <xf numFmtId="0" fontId="13" fillId="0" borderId="19" xfId="0" applyFont="1" applyBorder="1" applyAlignment="1">
      <alignment horizontal="left"/>
    </xf>
    <xf numFmtId="0" fontId="3" fillId="3" borderId="49" xfId="0" applyFont="1" applyFill="1" applyBorder="1" applyAlignment="1">
      <alignment horizontal="left" vertical="center"/>
    </xf>
    <xf numFmtId="0" fontId="16" fillId="0" borderId="2" xfId="0" applyFont="1" applyBorder="1" applyAlignment="1">
      <alignment horizontal="right" vertical="center"/>
    </xf>
    <xf numFmtId="0" fontId="16" fillId="0" borderId="19" xfId="0" applyFont="1" applyBorder="1" applyAlignment="1">
      <alignment horizontal="right" vertical="center"/>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16" fillId="0" borderId="1" xfId="0" applyFont="1" applyBorder="1" applyAlignment="1">
      <alignment horizontal="left" wrapText="1"/>
    </xf>
    <xf numFmtId="2" fontId="16" fillId="0" borderId="1" xfId="0" applyNumberFormat="1" applyFont="1" applyBorder="1" applyAlignment="1">
      <alignment horizontal="right" vertical="center"/>
    </xf>
    <xf numFmtId="0" fontId="44" fillId="0" borderId="7" xfId="0" applyFont="1" applyBorder="1" applyAlignment="1">
      <alignment horizontal="center"/>
    </xf>
    <xf numFmtId="166" fontId="16" fillId="0" borderId="1" xfId="0" applyNumberFormat="1" applyFont="1" applyBorder="1" applyAlignment="1">
      <alignment horizontal="left"/>
    </xf>
    <xf numFmtId="0" fontId="16" fillId="3" borderId="1" xfId="0" applyFont="1" applyFill="1" applyBorder="1" applyAlignment="1">
      <alignment horizontal="left" vertical="top" wrapText="1"/>
    </xf>
    <xf numFmtId="0" fontId="16" fillId="0" borderId="1" xfId="0" applyFont="1" applyBorder="1" applyAlignment="1">
      <alignment horizontal="left" vertical="top" wrapText="1"/>
    </xf>
    <xf numFmtId="0" fontId="44" fillId="3" borderId="7" xfId="0" applyFont="1" applyFill="1" applyBorder="1" applyAlignment="1">
      <alignment horizontal="center"/>
    </xf>
    <xf numFmtId="2" fontId="16" fillId="0" borderId="0" xfId="0" applyNumberFormat="1" applyFont="1" applyAlignment="1">
      <alignment horizontal="right" vertical="center"/>
    </xf>
    <xf numFmtId="0" fontId="16" fillId="0" borderId="0" xfId="0" applyFont="1" applyAlignment="1">
      <alignment horizontal="left" wrapText="1"/>
    </xf>
    <xf numFmtId="0" fontId="9" fillId="0" borderId="0" xfId="0" applyFont="1" applyAlignment="1">
      <alignment horizontal="left" vertical="center" wrapText="1"/>
    </xf>
    <xf numFmtId="2" fontId="9" fillId="0" borderId="0" xfId="0" applyNumberFormat="1" applyFont="1" applyAlignment="1">
      <alignment horizontal="right" vertical="center"/>
    </xf>
    <xf numFmtId="0" fontId="10" fillId="3" borderId="56" xfId="0" applyFont="1" applyFill="1" applyBorder="1" applyAlignment="1">
      <alignment horizontal="left" vertical="top" wrapText="1"/>
    </xf>
    <xf numFmtId="0" fontId="10" fillId="3" borderId="57" xfId="0" applyFont="1" applyFill="1" applyBorder="1" applyAlignment="1">
      <alignment horizontal="left" vertical="top" wrapText="1"/>
    </xf>
    <xf numFmtId="0" fontId="10" fillId="3" borderId="58" xfId="0" applyFont="1" applyFill="1" applyBorder="1" applyAlignment="1">
      <alignment horizontal="left" vertical="top" wrapText="1"/>
    </xf>
    <xf numFmtId="0" fontId="10" fillId="3" borderId="61" xfId="0" applyFont="1" applyFill="1" applyBorder="1" applyAlignment="1">
      <alignment horizontal="left" vertical="top" wrapText="1"/>
    </xf>
    <xf numFmtId="0" fontId="10" fillId="3" borderId="62" xfId="0" applyFont="1" applyFill="1" applyBorder="1" applyAlignment="1">
      <alignment horizontal="left" vertical="top" wrapText="1"/>
    </xf>
    <xf numFmtId="0" fontId="10" fillId="3" borderId="63" xfId="0" applyFont="1" applyFill="1" applyBorder="1" applyAlignment="1">
      <alignment horizontal="left" vertical="top" wrapText="1"/>
    </xf>
    <xf numFmtId="0" fontId="17" fillId="0" borderId="0" xfId="0" applyFont="1" applyBorder="1" applyAlignment="1">
      <alignment horizontal="center"/>
    </xf>
    <xf numFmtId="0" fontId="44" fillId="0" borderId="0" xfId="0" applyFont="1" applyBorder="1" applyAlignment="1">
      <alignment horizontal="center"/>
    </xf>
    <xf numFmtId="4" fontId="9" fillId="3" borderId="6" xfId="0" applyNumberFormat="1" applyFont="1" applyFill="1" applyBorder="1" applyAlignment="1">
      <alignment horizontal="left"/>
    </xf>
    <xf numFmtId="4" fontId="9" fillId="3" borderId="0" xfId="0" applyNumberFormat="1" applyFont="1" applyFill="1" applyBorder="1" applyAlignment="1">
      <alignment horizontal="left"/>
    </xf>
    <xf numFmtId="0" fontId="17" fillId="0" borderId="0" xfId="0" applyFont="1" applyBorder="1" applyAlignment="1">
      <alignment horizontal="center" vertical="center"/>
    </xf>
    <xf numFmtId="176" fontId="16" fillId="0" borderId="1" xfId="0" applyNumberFormat="1" applyFont="1" applyBorder="1" applyAlignment="1">
      <alignment horizontal="right"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63" xfId="0" applyFont="1" applyBorder="1" applyAlignment="1">
      <alignment horizontal="center" vertical="center" wrapText="1"/>
    </xf>
    <xf numFmtId="2" fontId="16" fillId="0" borderId="2" xfId="0" applyNumberFormat="1" applyFont="1" applyBorder="1" applyAlignment="1">
      <alignment horizontal="right" vertical="center"/>
    </xf>
    <xf numFmtId="2" fontId="16" fillId="0" borderId="19" xfId="0" applyNumberFormat="1" applyFont="1" applyBorder="1" applyAlignment="1">
      <alignment horizontal="right" vertical="center"/>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17" xfId="0" applyFont="1" applyBorder="1" applyAlignment="1">
      <alignment horizontal="left" vertical="center" wrapText="1"/>
    </xf>
    <xf numFmtId="0" fontId="16" fillId="0" borderId="3" xfId="0" applyFont="1" applyBorder="1" applyAlignment="1">
      <alignment horizontal="right" vertical="center"/>
    </xf>
    <xf numFmtId="166" fontId="16" fillId="0" borderId="1" xfId="0" applyNumberFormat="1" applyFont="1" applyBorder="1" applyAlignment="1">
      <alignment horizontal="left" wrapText="1"/>
    </xf>
    <xf numFmtId="0" fontId="24" fillId="0" borderId="1" xfId="0" applyFont="1" applyFill="1" applyBorder="1" applyAlignment="1">
      <alignment horizontal="left" vertical="top"/>
    </xf>
    <xf numFmtId="0" fontId="2" fillId="9" borderId="0" xfId="0" applyFont="1" applyFill="1" applyAlignment="1">
      <alignment horizontal="center"/>
    </xf>
    <xf numFmtId="0" fontId="38" fillId="9" borderId="0" xfId="0" applyFont="1" applyFill="1" applyAlignment="1">
      <alignment horizontal="left"/>
    </xf>
    <xf numFmtId="0" fontId="38" fillId="9" borderId="40" xfId="0" applyFont="1" applyFill="1" applyBorder="1" applyAlignment="1">
      <alignment horizontal="left"/>
    </xf>
    <xf numFmtId="0" fontId="2" fillId="0" borderId="0" xfId="0" applyFont="1" applyAlignment="1">
      <alignment horizontal="center"/>
    </xf>
    <xf numFmtId="0" fontId="24" fillId="4" borderId="2" xfId="0" applyFont="1" applyFill="1" applyBorder="1" applyAlignment="1">
      <alignment horizontal="left" vertical="center" wrapText="1"/>
    </xf>
    <xf numFmtId="0" fontId="24" fillId="4" borderId="19" xfId="0" applyFont="1" applyFill="1" applyBorder="1" applyAlignment="1">
      <alignment horizontal="left" vertical="center" wrapText="1"/>
    </xf>
    <xf numFmtId="0" fontId="24" fillId="0" borderId="0" xfId="0" applyFont="1" applyBorder="1" applyAlignment="1">
      <alignment horizontal="left" vertical="center" wrapText="1"/>
    </xf>
    <xf numFmtId="0" fontId="2" fillId="0" borderId="0" xfId="0" applyFont="1" applyBorder="1" applyAlignment="1">
      <alignment horizontal="center"/>
    </xf>
    <xf numFmtId="0" fontId="2" fillId="9" borderId="0" xfId="0" applyFont="1" applyFill="1" applyAlignment="1">
      <alignment horizontal="left"/>
    </xf>
    <xf numFmtId="0" fontId="2" fillId="9" borderId="40" xfId="0" applyFont="1" applyFill="1" applyBorder="1" applyAlignment="1">
      <alignment horizontal="left"/>
    </xf>
    <xf numFmtId="0" fontId="24" fillId="9" borderId="0" xfId="0" applyFont="1" applyFill="1" applyAlignment="1">
      <alignment horizontal="left"/>
    </xf>
    <xf numFmtId="0" fontId="24" fillId="9" borderId="40" xfId="0" applyFont="1" applyFill="1" applyBorder="1" applyAlignment="1">
      <alignment horizontal="left"/>
    </xf>
    <xf numFmtId="0" fontId="35" fillId="9" borderId="0" xfId="0" applyFont="1" applyFill="1" applyAlignment="1">
      <alignment horizontal="left"/>
    </xf>
    <xf numFmtId="0" fontId="35" fillId="11" borderId="0" xfId="0" applyFont="1" applyFill="1" applyAlignment="1">
      <alignment horizontal="left"/>
    </xf>
    <xf numFmtId="0" fontId="2" fillId="11" borderId="0" xfId="0" applyFont="1" applyFill="1" applyAlignment="1">
      <alignment horizontal="left"/>
    </xf>
    <xf numFmtId="0" fontId="2" fillId="11" borderId="40" xfId="0" applyFont="1" applyFill="1" applyBorder="1" applyAlignment="1">
      <alignment horizontal="left"/>
    </xf>
    <xf numFmtId="0" fontId="2" fillId="11" borderId="0" xfId="0" applyFont="1" applyFill="1" applyAlignment="1">
      <alignment horizontal="center"/>
    </xf>
    <xf numFmtId="0" fontId="38" fillId="11" borderId="0" xfId="0" applyFont="1" applyFill="1" applyAlignment="1">
      <alignment horizontal="left"/>
    </xf>
    <xf numFmtId="0" fontId="38" fillId="11" borderId="40" xfId="0" applyFont="1" applyFill="1" applyBorder="1" applyAlignment="1">
      <alignment horizontal="left"/>
    </xf>
    <xf numFmtId="0" fontId="24" fillId="11" borderId="0" xfId="0" applyFont="1" applyFill="1" applyAlignment="1">
      <alignment horizontal="left"/>
    </xf>
    <xf numFmtId="0" fontId="24" fillId="11" borderId="40" xfId="0" applyFont="1" applyFill="1" applyBorder="1" applyAlignment="1">
      <alignment horizontal="left"/>
    </xf>
    <xf numFmtId="0" fontId="16" fillId="3" borderId="0" xfId="0" applyFont="1" applyFill="1" applyAlignment="1">
      <alignment horizontal="right" vertical="center"/>
    </xf>
    <xf numFmtId="0" fontId="16" fillId="3" borderId="0" xfId="0" applyFont="1" applyFill="1" applyAlignment="1">
      <alignment horizontal="left" vertical="center" wrapText="1"/>
    </xf>
    <xf numFmtId="0" fontId="12" fillId="0" borderId="7" xfId="0" applyFont="1" applyBorder="1" applyAlignment="1">
      <alignment horizontal="left"/>
    </xf>
    <xf numFmtId="0" fontId="4" fillId="0" borderId="0" xfId="0" applyFont="1" applyAlignment="1">
      <alignment horizontal="center" wrapText="1"/>
    </xf>
    <xf numFmtId="0" fontId="4" fillId="0" borderId="7" xfId="0" applyFont="1" applyBorder="1" applyAlignment="1">
      <alignment horizontal="center" wrapText="1"/>
    </xf>
    <xf numFmtId="0" fontId="9" fillId="3" borderId="0" xfId="0" applyFont="1" applyFill="1" applyAlignment="1">
      <alignment horizontal="left" wrapText="1"/>
    </xf>
    <xf numFmtId="2" fontId="9" fillId="3" borderId="0" xfId="0" applyNumberFormat="1" applyFont="1" applyFill="1" applyAlignment="1">
      <alignment horizontal="right" vertical="center"/>
    </xf>
    <xf numFmtId="0" fontId="9" fillId="3" borderId="0" xfId="0" applyFont="1" applyFill="1" applyAlignment="1">
      <alignment horizontal="left" vertical="center" wrapText="1"/>
    </xf>
    <xf numFmtId="2" fontId="16" fillId="3" borderId="0" xfId="0" applyNumberFormat="1" applyFont="1" applyFill="1" applyAlignment="1">
      <alignment horizontal="right" vertical="center"/>
    </xf>
    <xf numFmtId="0" fontId="10" fillId="3" borderId="56" xfId="0" applyFont="1" applyFill="1" applyBorder="1" applyAlignment="1">
      <alignment horizontal="center" wrapText="1"/>
    </xf>
    <xf numFmtId="0" fontId="10" fillId="3" borderId="57" xfId="0" applyFont="1" applyFill="1" applyBorder="1" applyAlignment="1">
      <alignment horizontal="center" wrapText="1"/>
    </xf>
    <xf numFmtId="0" fontId="10" fillId="3" borderId="58" xfId="0" applyFont="1" applyFill="1" applyBorder="1" applyAlignment="1">
      <alignment horizontal="center" wrapText="1"/>
    </xf>
    <xf numFmtId="0" fontId="10" fillId="3" borderId="59" xfId="0" applyFont="1" applyFill="1" applyBorder="1" applyAlignment="1">
      <alignment horizontal="center" wrapText="1"/>
    </xf>
    <xf numFmtId="0" fontId="10" fillId="3" borderId="0" xfId="0" applyFont="1" applyFill="1" applyBorder="1" applyAlignment="1">
      <alignment horizontal="center" wrapText="1"/>
    </xf>
    <xf numFmtId="0" fontId="10" fillId="3" borderId="60" xfId="0" applyFont="1" applyFill="1" applyBorder="1" applyAlignment="1">
      <alignment horizontal="center" wrapText="1"/>
    </xf>
    <xf numFmtId="0" fontId="10" fillId="3" borderId="61" xfId="0" applyFont="1" applyFill="1" applyBorder="1" applyAlignment="1">
      <alignment horizontal="center" wrapText="1"/>
    </xf>
    <xf numFmtId="0" fontId="10" fillId="3" borderId="62" xfId="0" applyFont="1" applyFill="1" applyBorder="1" applyAlignment="1">
      <alignment horizontal="center" wrapText="1"/>
    </xf>
    <xf numFmtId="0" fontId="10" fillId="3" borderId="63" xfId="0" applyFont="1" applyFill="1" applyBorder="1" applyAlignment="1">
      <alignment horizontal="center" wrapText="1"/>
    </xf>
    <xf numFmtId="0" fontId="4" fillId="3" borderId="0" xfId="0" applyFont="1" applyFill="1" applyBorder="1" applyAlignment="1">
      <alignment horizontal="left" vertical="center"/>
    </xf>
    <xf numFmtId="164" fontId="4" fillId="3" borderId="0" xfId="0" applyNumberFormat="1" applyFont="1" applyFill="1" applyBorder="1" applyAlignment="1">
      <alignment horizontal="left"/>
    </xf>
    <xf numFmtId="10" fontId="4" fillId="3" borderId="0" xfId="1" applyNumberFormat="1" applyFont="1" applyFill="1" applyBorder="1" applyAlignment="1">
      <alignment horizontal="left"/>
    </xf>
    <xf numFmtId="0" fontId="46" fillId="0" borderId="0" xfId="0" applyFont="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69B94"/>
      <color rgb="FFFF9999"/>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47625</xdr:rowOff>
    </xdr:from>
    <xdr:to>
      <xdr:col>1</xdr:col>
      <xdr:colOff>282575</xdr:colOff>
      <xdr:row>3</xdr:row>
      <xdr:rowOff>113719</xdr:rowOff>
    </xdr:to>
    <xdr:pic>
      <xdr:nvPicPr>
        <xdr:cNvPr id="2" name="Picture 1" descr="v2_ICMA_cmyk_pos Stacked (sml).jpg">
          <a:extLst>
            <a:ext uri="{FF2B5EF4-FFF2-40B4-BE49-F238E27FC236}">
              <a16:creationId xmlns:a16="http://schemas.microsoft.com/office/drawing/2014/main" id="{744E4DBB-FA34-4408-AA92-FE57216EFEBA}"/>
            </a:ext>
          </a:extLst>
        </xdr:cNvPr>
        <xdr:cNvPicPr>
          <a:picLocks noChangeAspect="1"/>
        </xdr:cNvPicPr>
      </xdr:nvPicPr>
      <xdr:blipFill>
        <a:blip xmlns:r="http://schemas.openxmlformats.org/officeDocument/2006/relationships" r:embed="rId1" cstate="print"/>
        <a:stretch>
          <a:fillRect/>
        </a:stretch>
      </xdr:blipFill>
      <xdr:spPr>
        <a:xfrm>
          <a:off x="123825" y="47625"/>
          <a:ext cx="895350" cy="8725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85725</xdr:rowOff>
    </xdr:from>
    <xdr:to>
      <xdr:col>1</xdr:col>
      <xdr:colOff>406400</xdr:colOff>
      <xdr:row>3</xdr:row>
      <xdr:rowOff>56569</xdr:rowOff>
    </xdr:to>
    <xdr:pic>
      <xdr:nvPicPr>
        <xdr:cNvPr id="2" name="Picture 1" descr="v2_ICMA_cmyk_pos Stacked (sml).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28575" y="85725"/>
          <a:ext cx="876300" cy="885244"/>
        </a:xfrm>
        <a:prstGeom prst="rect">
          <a:avLst/>
        </a:prstGeom>
      </xdr:spPr>
    </xdr:pic>
    <xdr:clientData/>
  </xdr:twoCellAnchor>
  <xdr:twoCellAnchor editAs="oneCell">
    <xdr:from>
      <xdr:col>0</xdr:col>
      <xdr:colOff>0</xdr:colOff>
      <xdr:row>54</xdr:row>
      <xdr:rowOff>0</xdr:rowOff>
    </xdr:from>
    <xdr:to>
      <xdr:col>1</xdr:col>
      <xdr:colOff>9167284</xdr:colOff>
      <xdr:row>60</xdr:row>
      <xdr:rowOff>34925</xdr:rowOff>
    </xdr:to>
    <xdr:pic>
      <xdr:nvPicPr>
        <xdr:cNvPr id="3" name="Picture 2">
          <a:extLst>
            <a:ext uri="{FF2B5EF4-FFF2-40B4-BE49-F238E27FC236}">
              <a16:creationId xmlns:a16="http://schemas.microsoft.com/office/drawing/2014/main" id="{60E68BE9-E877-4CC3-A5BD-5958ABDFAB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265833"/>
          <a:ext cx="9685867"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2" name="Picture 1" descr="v2_ICMA_cmyk_pos Stacked (sml).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82700" cy="120478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2" name="Picture 1" descr="v2_ICMA_cmyk_pos Stacked (sml).jpg">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41287"/>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4" name="Picture 3" descr="v2_ICMA_cmyk_pos Stacked (sml).jp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28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29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2A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2</xdr:col>
      <xdr:colOff>3175</xdr:colOff>
      <xdr:row>6</xdr:row>
      <xdr:rowOff>61787</xdr:rowOff>
    </xdr:to>
    <xdr:pic>
      <xdr:nvPicPr>
        <xdr:cNvPr id="3" name="Picture 2" descr="v2_ICMA_cmyk_pos Stacked (sml).jpg">
          <a:extLst>
            <a:ext uri="{FF2B5EF4-FFF2-40B4-BE49-F238E27FC236}">
              <a16:creationId xmlns:a16="http://schemas.microsoft.com/office/drawing/2014/main" id="{00000000-0008-0000-2C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2D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4" name="Picture 3" descr="v2_ICMA_cmyk_pos Stacked (sml).jpg">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88900</xdr:colOff>
      <xdr:row>0</xdr:row>
      <xdr:rowOff>101600</xdr:rowOff>
    </xdr:from>
    <xdr:to>
      <xdr:col>1</xdr:col>
      <xdr:colOff>850900</xdr:colOff>
      <xdr:row>6</xdr:row>
      <xdr:rowOff>61787</xdr:rowOff>
    </xdr:to>
    <xdr:pic>
      <xdr:nvPicPr>
        <xdr:cNvPr id="3" name="Picture 2" descr="v2_ICMA_cmyk_pos Stacked (sml).jpg">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stretch>
          <a:fillRect/>
        </a:stretch>
      </xdr:blipFill>
      <xdr:spPr>
        <a:xfrm>
          <a:off x="88900" y="101600"/>
          <a:ext cx="1276350" cy="11889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printerSettings" Target="../printerSettings/printerSettings45.bin"/><Relationship Id="rId1" Type="http://schemas.openxmlformats.org/officeDocument/2006/relationships/hyperlink" Target="https://www.google.com/url?sa=t&amp;rct=j&amp;q=&amp;esrc=s&amp;source=web&amp;cd=4&amp;cad=rja&amp;uact=8&amp;ved=2ahUKEwjTksKmmtnhAhUCzqQKHchGA4UQFjADegQIBRAB&amp;url=http%3A%2F%2Fwww.morningstar.co.uk%2Fuk%2Fetf%2Fsnapshot%2Fsnapshot.aspx%3Fid%3D0P00011RF8&amp;usg=AOvVaw29JVlMbz_i1RW365agitUo" TargetMode="Externa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71D28-15AB-4742-BAD0-D695C49B922F}">
  <dimension ref="A2:D51"/>
  <sheetViews>
    <sheetView workbookViewId="0">
      <selection activeCell="C8" sqref="C8"/>
    </sheetView>
  </sheetViews>
  <sheetFormatPr defaultRowHeight="15" x14ac:dyDescent="0.25"/>
  <cols>
    <col min="1" max="1" width="10.5703125" customWidth="1"/>
    <col min="2" max="2" width="16.140625" customWidth="1"/>
    <col min="3" max="3" width="37.85546875" customWidth="1"/>
    <col min="4" max="4" width="112.85546875" bestFit="1" customWidth="1"/>
  </cols>
  <sheetData>
    <row r="2" spans="1:4" ht="29.25" customHeight="1" x14ac:dyDescent="0.25">
      <c r="C2" s="999" t="s">
        <v>810</v>
      </c>
    </row>
    <row r="3" spans="1:4" ht="20.25" customHeight="1" x14ac:dyDescent="0.25">
      <c r="C3" s="1000" t="s">
        <v>1301</v>
      </c>
    </row>
    <row r="6" spans="1:4" x14ac:dyDescent="0.25">
      <c r="A6" s="2162" t="s">
        <v>1302</v>
      </c>
      <c r="B6" s="2162" t="s">
        <v>1303</v>
      </c>
      <c r="C6" s="2163" t="s">
        <v>1304</v>
      </c>
      <c r="D6" s="2162" t="s">
        <v>1305</v>
      </c>
    </row>
    <row r="7" spans="1:4" x14ac:dyDescent="0.25">
      <c r="A7" s="2164">
        <v>1.3</v>
      </c>
      <c r="B7" s="2164" t="s">
        <v>723</v>
      </c>
      <c r="C7" s="2165" t="s">
        <v>723</v>
      </c>
      <c r="D7" s="2166" t="s">
        <v>1306</v>
      </c>
    </row>
    <row r="8" spans="1:4" x14ac:dyDescent="0.25">
      <c r="A8" s="2164">
        <v>1.3</v>
      </c>
      <c r="B8" s="2164" t="s">
        <v>1307</v>
      </c>
      <c r="C8" s="2165" t="s">
        <v>1308</v>
      </c>
      <c r="D8" s="2166" t="s">
        <v>1309</v>
      </c>
    </row>
    <row r="9" spans="1:4" x14ac:dyDescent="0.25">
      <c r="A9" s="2164">
        <v>1.3</v>
      </c>
      <c r="B9" s="2164" t="s">
        <v>1310</v>
      </c>
      <c r="C9" s="2165" t="s">
        <v>1311</v>
      </c>
      <c r="D9" s="2166" t="s">
        <v>1309</v>
      </c>
    </row>
    <row r="10" spans="1:4" x14ac:dyDescent="0.25">
      <c r="A10" s="2164">
        <v>1.3</v>
      </c>
      <c r="B10" s="2164" t="s">
        <v>1312</v>
      </c>
      <c r="C10" s="2165" t="s">
        <v>1313</v>
      </c>
      <c r="D10" s="2166" t="s">
        <v>1309</v>
      </c>
    </row>
    <row r="11" spans="1:4" x14ac:dyDescent="0.25">
      <c r="A11" s="2164">
        <v>1.3</v>
      </c>
      <c r="B11" s="2164" t="s">
        <v>1314</v>
      </c>
      <c r="C11" s="2165" t="s">
        <v>1315</v>
      </c>
      <c r="D11" s="2166" t="s">
        <v>1309</v>
      </c>
    </row>
    <row r="12" spans="1:4" x14ac:dyDescent="0.25">
      <c r="A12" s="2164">
        <v>2.5</v>
      </c>
      <c r="B12" s="2164" t="s">
        <v>723</v>
      </c>
      <c r="C12" s="2165" t="s">
        <v>1316</v>
      </c>
      <c r="D12" s="2166" t="s">
        <v>1317</v>
      </c>
    </row>
    <row r="13" spans="1:4" x14ac:dyDescent="0.25">
      <c r="A13" s="2164" t="s">
        <v>765</v>
      </c>
      <c r="B13" s="2164" t="s">
        <v>1318</v>
      </c>
      <c r="C13" s="2165" t="s">
        <v>1319</v>
      </c>
      <c r="D13" s="2166" t="s">
        <v>1320</v>
      </c>
    </row>
    <row r="14" spans="1:4" x14ac:dyDescent="0.25">
      <c r="A14" s="2164" t="s">
        <v>739</v>
      </c>
      <c r="B14" s="2164" t="s">
        <v>1321</v>
      </c>
      <c r="C14" s="2165" t="s">
        <v>1322</v>
      </c>
      <c r="D14" s="2166" t="s">
        <v>1323</v>
      </c>
    </row>
    <row r="15" spans="1:4" x14ac:dyDescent="0.25">
      <c r="A15" s="2164">
        <v>2.1</v>
      </c>
      <c r="B15" s="2164" t="s">
        <v>1324</v>
      </c>
      <c r="C15" s="2165" t="s">
        <v>1325</v>
      </c>
      <c r="D15" s="2166" t="s">
        <v>1326</v>
      </c>
    </row>
    <row r="16" spans="1:4" x14ac:dyDescent="0.25">
      <c r="A16" s="2164">
        <v>2.13</v>
      </c>
      <c r="B16" s="2164" t="s">
        <v>723</v>
      </c>
      <c r="C16" s="2165"/>
      <c r="D16" s="2166" t="s">
        <v>1327</v>
      </c>
    </row>
    <row r="17" spans="1:4" x14ac:dyDescent="0.25">
      <c r="A17" s="2164">
        <v>2.13</v>
      </c>
      <c r="B17" s="2164" t="s">
        <v>1328</v>
      </c>
      <c r="C17" s="2165" t="s">
        <v>1329</v>
      </c>
      <c r="D17" s="2166" t="s">
        <v>1330</v>
      </c>
    </row>
    <row r="18" spans="1:4" x14ac:dyDescent="0.25">
      <c r="A18" s="2164">
        <v>2.15</v>
      </c>
      <c r="B18" s="2164" t="s">
        <v>1331</v>
      </c>
      <c r="C18" s="2165" t="s">
        <v>1206</v>
      </c>
      <c r="D18" s="2166" t="s">
        <v>1207</v>
      </c>
    </row>
    <row r="19" spans="1:4" x14ac:dyDescent="0.25">
      <c r="A19" s="2134">
        <v>2.16</v>
      </c>
      <c r="B19" s="2135" t="s">
        <v>1211</v>
      </c>
      <c r="C19" s="2136" t="s">
        <v>1206</v>
      </c>
      <c r="D19" s="2137" t="s">
        <v>1207</v>
      </c>
    </row>
    <row r="20" spans="1:4" x14ac:dyDescent="0.25">
      <c r="A20" s="2134">
        <v>2.16</v>
      </c>
      <c r="B20" s="2135" t="s">
        <v>1213</v>
      </c>
      <c r="C20" s="2136" t="s">
        <v>1206</v>
      </c>
      <c r="D20" s="2137" t="s">
        <v>1207</v>
      </c>
    </row>
    <row r="21" spans="1:4" x14ac:dyDescent="0.25">
      <c r="A21" s="2134">
        <v>2.16</v>
      </c>
      <c r="B21" s="2135" t="s">
        <v>1212</v>
      </c>
      <c r="C21" s="2136" t="s">
        <v>1210</v>
      </c>
      <c r="D21" s="2137" t="s">
        <v>1207</v>
      </c>
    </row>
    <row r="22" spans="1:4" x14ac:dyDescent="0.25">
      <c r="A22" s="2134">
        <v>2.16</v>
      </c>
      <c r="B22" s="2135" t="s">
        <v>1214</v>
      </c>
      <c r="C22" s="2136" t="s">
        <v>1215</v>
      </c>
      <c r="D22" s="2137" t="s">
        <v>1216</v>
      </c>
    </row>
    <row r="23" spans="1:4" x14ac:dyDescent="0.25">
      <c r="A23" s="2164">
        <v>2.17</v>
      </c>
      <c r="B23" s="2164" t="s">
        <v>1332</v>
      </c>
      <c r="C23" s="2165" t="s">
        <v>1333</v>
      </c>
      <c r="D23" s="2167" t="s">
        <v>1334</v>
      </c>
    </row>
    <row r="24" spans="1:4" x14ac:dyDescent="0.25">
      <c r="A24" s="2164">
        <v>2.19</v>
      </c>
      <c r="B24" s="2164" t="s">
        <v>1335</v>
      </c>
      <c r="C24" s="2165" t="s">
        <v>1336</v>
      </c>
      <c r="D24" s="2167" t="s">
        <v>1337</v>
      </c>
    </row>
    <row r="25" spans="1:4" x14ac:dyDescent="0.25">
      <c r="A25" s="128">
        <v>2.19</v>
      </c>
      <c r="B25" s="128" t="s">
        <v>1221</v>
      </c>
      <c r="C25" s="2133" t="s">
        <v>1222</v>
      </c>
      <c r="D25" s="225" t="s">
        <v>1223</v>
      </c>
    </row>
    <row r="26" spans="1:4" x14ac:dyDescent="0.25">
      <c r="A26" s="128">
        <v>2.19</v>
      </c>
      <c r="B26" s="128" t="s">
        <v>1224</v>
      </c>
      <c r="C26" s="2138" t="s">
        <v>1215</v>
      </c>
      <c r="D26" s="2139" t="s">
        <v>1225</v>
      </c>
    </row>
    <row r="27" spans="1:4" x14ac:dyDescent="0.25">
      <c r="A27" s="128" t="s">
        <v>1231</v>
      </c>
      <c r="B27" s="128"/>
      <c r="C27" s="2138"/>
      <c r="D27" s="2139" t="s">
        <v>1232</v>
      </c>
    </row>
    <row r="28" spans="1:4" x14ac:dyDescent="0.25">
      <c r="A28" s="2146">
        <v>2.2000000000000002</v>
      </c>
      <c r="B28" s="128"/>
      <c r="C28" s="2138"/>
      <c r="D28" s="2139" t="s">
        <v>1233</v>
      </c>
    </row>
    <row r="29" spans="1:4" x14ac:dyDescent="0.25">
      <c r="A29" s="2146">
        <v>2.2000000000000002</v>
      </c>
      <c r="B29" s="128" t="s">
        <v>1234</v>
      </c>
      <c r="C29" s="2138" t="s">
        <v>1235</v>
      </c>
      <c r="D29" s="2139" t="s">
        <v>1236</v>
      </c>
    </row>
    <row r="30" spans="1:4" x14ac:dyDescent="0.25">
      <c r="A30" s="2164">
        <v>3.3</v>
      </c>
      <c r="B30" s="2164" t="s">
        <v>723</v>
      </c>
      <c r="C30" s="2168"/>
      <c r="D30" s="2167" t="s">
        <v>1338</v>
      </c>
    </row>
    <row r="31" spans="1:4" x14ac:dyDescent="0.25">
      <c r="A31" s="2164">
        <v>3.4</v>
      </c>
      <c r="B31" s="2164" t="s">
        <v>723</v>
      </c>
      <c r="C31" s="2168"/>
      <c r="D31" s="2167" t="s">
        <v>1339</v>
      </c>
    </row>
    <row r="32" spans="1:4" x14ac:dyDescent="0.25">
      <c r="A32" s="662">
        <v>3.4</v>
      </c>
      <c r="B32" s="2147" t="s">
        <v>1240</v>
      </c>
      <c r="C32" s="593" t="s">
        <v>1241</v>
      </c>
      <c r="D32" s="593" t="s">
        <v>1242</v>
      </c>
    </row>
    <row r="33" spans="1:4" x14ac:dyDescent="0.25">
      <c r="A33" s="662">
        <v>4.0999999999999996</v>
      </c>
      <c r="B33" s="2147" t="s">
        <v>1276</v>
      </c>
      <c r="C33" s="2138" t="s">
        <v>1277</v>
      </c>
      <c r="D33" s="2139" t="s">
        <v>1275</v>
      </c>
    </row>
    <row r="34" spans="1:4" x14ac:dyDescent="0.25">
      <c r="A34" s="662">
        <v>4.0999999999999996</v>
      </c>
      <c r="B34" s="2147" t="s">
        <v>1273</v>
      </c>
      <c r="C34" s="2138" t="s">
        <v>1274</v>
      </c>
      <c r="D34" s="2139" t="s">
        <v>1275</v>
      </c>
    </row>
    <row r="35" spans="1:4" x14ac:dyDescent="0.25">
      <c r="A35" s="2164">
        <v>4.0999999999999996</v>
      </c>
      <c r="B35" s="2164" t="s">
        <v>1340</v>
      </c>
      <c r="C35" s="2169" t="s">
        <v>1286</v>
      </c>
      <c r="D35" s="2167" t="s">
        <v>1341</v>
      </c>
    </row>
    <row r="36" spans="1:4" x14ac:dyDescent="0.25">
      <c r="A36" s="662">
        <v>4.2</v>
      </c>
      <c r="B36" s="2147" t="s">
        <v>1356</v>
      </c>
      <c r="C36" s="2138" t="s">
        <v>1274</v>
      </c>
      <c r="D36" s="225" t="s">
        <v>1280</v>
      </c>
    </row>
    <row r="37" spans="1:4" x14ac:dyDescent="0.25">
      <c r="A37" s="2164">
        <v>4.2</v>
      </c>
      <c r="B37" s="2164" t="s">
        <v>1273</v>
      </c>
      <c r="C37" s="2169" t="s">
        <v>1274</v>
      </c>
      <c r="D37" s="2167" t="s">
        <v>1342</v>
      </c>
    </row>
    <row r="38" spans="1:4" x14ac:dyDescent="0.25">
      <c r="A38" s="2164">
        <v>4.2</v>
      </c>
      <c r="B38" s="2164" t="s">
        <v>1343</v>
      </c>
      <c r="C38" s="2169"/>
      <c r="D38" s="2167" t="s">
        <v>1344</v>
      </c>
    </row>
    <row r="39" spans="1:4" x14ac:dyDescent="0.25">
      <c r="A39" s="2164">
        <v>4.2</v>
      </c>
      <c r="B39" s="2164" t="s">
        <v>1345</v>
      </c>
      <c r="C39" s="2169" t="s">
        <v>1277</v>
      </c>
      <c r="D39" s="2167" t="s">
        <v>1342</v>
      </c>
    </row>
    <row r="40" spans="1:4" x14ac:dyDescent="0.25">
      <c r="A40" s="662">
        <v>4.2</v>
      </c>
      <c r="B40" s="2147" t="s">
        <v>1283</v>
      </c>
      <c r="C40" s="2138" t="s">
        <v>1284</v>
      </c>
      <c r="D40" s="225" t="s">
        <v>1287</v>
      </c>
    </row>
    <row r="41" spans="1:4" x14ac:dyDescent="0.25">
      <c r="A41" s="662">
        <v>4.2</v>
      </c>
      <c r="B41" s="2147" t="s">
        <v>1285</v>
      </c>
      <c r="C41" s="2138" t="s">
        <v>1286</v>
      </c>
      <c r="D41" s="225" t="s">
        <v>1287</v>
      </c>
    </row>
    <row r="42" spans="1:4" x14ac:dyDescent="0.25">
      <c r="A42" s="2164">
        <v>4.3</v>
      </c>
      <c r="B42" s="2164" t="s">
        <v>1346</v>
      </c>
      <c r="C42" s="2169" t="s">
        <v>1274</v>
      </c>
      <c r="D42" s="2167" t="s">
        <v>1347</v>
      </c>
    </row>
    <row r="43" spans="1:4" x14ac:dyDescent="0.25">
      <c r="A43" s="2164">
        <v>4.3</v>
      </c>
      <c r="B43" s="2164" t="s">
        <v>1348</v>
      </c>
      <c r="C43" s="2169" t="s">
        <v>1277</v>
      </c>
      <c r="D43" s="2167" t="s">
        <v>1347</v>
      </c>
    </row>
    <row r="44" spans="1:4" x14ac:dyDescent="0.25">
      <c r="A44" s="2164">
        <v>4.3</v>
      </c>
      <c r="B44" s="2164" t="s">
        <v>1349</v>
      </c>
      <c r="C44" s="2169" t="s">
        <v>1284</v>
      </c>
      <c r="D44" s="2167" t="s">
        <v>1350</v>
      </c>
    </row>
    <row r="45" spans="1:4" x14ac:dyDescent="0.25">
      <c r="A45" s="2164">
        <v>4.3</v>
      </c>
      <c r="B45" s="2164" t="s">
        <v>1351</v>
      </c>
      <c r="C45" s="2169" t="s">
        <v>1274</v>
      </c>
      <c r="D45" s="2167" t="s">
        <v>1342</v>
      </c>
    </row>
    <row r="46" spans="1:4" x14ac:dyDescent="0.25">
      <c r="A46" s="2164">
        <v>4.3</v>
      </c>
      <c r="B46" s="2164" t="s">
        <v>1352</v>
      </c>
      <c r="C46" s="2169" t="s">
        <v>1277</v>
      </c>
      <c r="D46" s="2167" t="s">
        <v>1342</v>
      </c>
    </row>
    <row r="47" spans="1:4" x14ac:dyDescent="0.25">
      <c r="A47" s="2164">
        <v>4.3</v>
      </c>
      <c r="B47" s="2164" t="s">
        <v>1353</v>
      </c>
      <c r="C47" s="2165" t="s">
        <v>1286</v>
      </c>
      <c r="D47" s="2167" t="s">
        <v>1354</v>
      </c>
    </row>
    <row r="48" spans="1:4" x14ac:dyDescent="0.25">
      <c r="A48" s="662">
        <v>4.3</v>
      </c>
      <c r="B48" s="2147" t="s">
        <v>1293</v>
      </c>
      <c r="C48" s="225"/>
      <c r="D48" s="2154" t="s">
        <v>1292</v>
      </c>
    </row>
    <row r="49" spans="1:4" x14ac:dyDescent="0.25">
      <c r="A49" s="662">
        <v>4.4000000000000004</v>
      </c>
      <c r="B49" s="2147" t="s">
        <v>1296</v>
      </c>
      <c r="C49" s="2138" t="s">
        <v>1297</v>
      </c>
      <c r="D49" s="2154" t="s">
        <v>1298</v>
      </c>
    </row>
    <row r="50" spans="1:4" x14ac:dyDescent="0.25">
      <c r="A50" s="2164">
        <v>4.4000000000000004</v>
      </c>
      <c r="B50" s="2164" t="s">
        <v>1355</v>
      </c>
      <c r="C50" s="2169" t="s">
        <v>1274</v>
      </c>
      <c r="D50" s="2167" t="s">
        <v>1347</v>
      </c>
    </row>
    <row r="51" spans="1:4" x14ac:dyDescent="0.25">
      <c r="A51" s="2164">
        <v>4.4000000000000004</v>
      </c>
      <c r="B51" s="2164" t="s">
        <v>1352</v>
      </c>
      <c r="C51" s="2169" t="s">
        <v>1274</v>
      </c>
      <c r="D51" s="2167" t="s">
        <v>1347</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R136"/>
  <sheetViews>
    <sheetView zoomScale="75" zoomScaleNormal="75" workbookViewId="0">
      <selection activeCell="A8" sqref="A8:C8"/>
    </sheetView>
  </sheetViews>
  <sheetFormatPr defaultRowHeight="15" x14ac:dyDescent="0.25"/>
  <cols>
    <col min="1" max="1" width="7.7109375" style="7" customWidth="1"/>
    <col min="2" max="2" width="54.7109375" style="7" customWidth="1"/>
    <col min="3" max="3" width="75.7109375" customWidth="1"/>
    <col min="4" max="4" width="3.140625" style="226" bestFit="1" customWidth="1"/>
    <col min="5" max="5" width="13.5703125" style="139" customWidth="1"/>
    <col min="6" max="6" width="32.85546875" style="7" bestFit="1" customWidth="1"/>
    <col min="7" max="7" width="7.42578125" style="7" bestFit="1" customWidth="1"/>
    <col min="8" max="18" width="9.140625" style="7"/>
  </cols>
  <sheetData>
    <row r="1" spans="1:6" s="7" customFormat="1" x14ac:dyDescent="0.25">
      <c r="D1" s="226"/>
      <c r="E1" s="139"/>
    </row>
    <row r="2" spans="1:6" s="7" customFormat="1" x14ac:dyDescent="0.25">
      <c r="D2" s="226"/>
      <c r="E2" s="139"/>
    </row>
    <row r="3" spans="1:6" s="7" customFormat="1" x14ac:dyDescent="0.25">
      <c r="D3" s="226"/>
      <c r="E3" s="139"/>
    </row>
    <row r="4" spans="1:6" s="7" customFormat="1" ht="18" x14ac:dyDescent="0.25">
      <c r="B4" s="1001" t="s">
        <v>1165</v>
      </c>
      <c r="E4" s="139"/>
    </row>
    <row r="5" spans="1:6" s="7" customFormat="1" x14ac:dyDescent="0.25">
      <c r="D5" s="226"/>
      <c r="E5" s="139"/>
    </row>
    <row r="6" spans="1:6" s="7" customFormat="1" x14ac:dyDescent="0.25">
      <c r="D6" s="226"/>
      <c r="E6" s="139"/>
    </row>
    <row r="7" spans="1:6" s="7" customFormat="1" x14ac:dyDescent="0.25">
      <c r="D7" s="226"/>
      <c r="E7" s="139"/>
    </row>
    <row r="8" spans="1:6" s="134" customFormat="1" ht="15.75" x14ac:dyDescent="0.25">
      <c r="A8" s="2198" t="s">
        <v>131</v>
      </c>
      <c r="B8" s="2198"/>
      <c r="C8" s="2198"/>
      <c r="D8" s="53"/>
      <c r="E8" s="1716"/>
    </row>
    <row r="9" spans="1:6" s="134" customFormat="1" ht="15.75" x14ac:dyDescent="0.25">
      <c r="A9" s="908">
        <v>1</v>
      </c>
      <c r="B9" s="710" t="s">
        <v>127</v>
      </c>
      <c r="C9" s="90" t="s">
        <v>128</v>
      </c>
      <c r="D9" s="53"/>
      <c r="E9" s="1716"/>
    </row>
    <row r="10" spans="1:6" s="7" customFormat="1" ht="15.75" x14ac:dyDescent="0.25">
      <c r="A10" s="908">
        <v>2</v>
      </c>
      <c r="B10" s="710" t="s">
        <v>90</v>
      </c>
      <c r="C10" s="966" t="s">
        <v>94</v>
      </c>
      <c r="D10" s="226"/>
      <c r="E10" s="1745" t="s">
        <v>95</v>
      </c>
      <c r="F10" s="805" t="s">
        <v>93</v>
      </c>
    </row>
    <row r="11" spans="1:6" s="7" customFormat="1" ht="15.75" x14ac:dyDescent="0.25">
      <c r="A11" s="908">
        <v>3</v>
      </c>
      <c r="B11" s="710" t="s">
        <v>91</v>
      </c>
      <c r="C11" s="966" t="s">
        <v>96</v>
      </c>
      <c r="D11" s="226"/>
      <c r="E11" s="1745" t="s">
        <v>95</v>
      </c>
      <c r="F11" s="805" t="s">
        <v>97</v>
      </c>
    </row>
    <row r="12" spans="1:6" s="7" customFormat="1" ht="15.75" x14ac:dyDescent="0.25">
      <c r="A12" s="908">
        <v>4</v>
      </c>
      <c r="B12" s="710" t="s">
        <v>101</v>
      </c>
      <c r="C12" s="972">
        <v>43941</v>
      </c>
      <c r="D12" s="226"/>
      <c r="E12" s="1718"/>
      <c r="F12" s="63"/>
    </row>
    <row r="13" spans="1:6" s="7" customFormat="1" ht="15.75" x14ac:dyDescent="0.25">
      <c r="A13" s="908">
        <v>5</v>
      </c>
      <c r="B13" s="710" t="s">
        <v>123</v>
      </c>
      <c r="C13" s="668">
        <v>0.45520833333333338</v>
      </c>
      <c r="D13" s="226"/>
      <c r="E13" s="1718"/>
      <c r="F13" s="63"/>
    </row>
    <row r="14" spans="1:6" s="7" customFormat="1" ht="15.75" x14ac:dyDescent="0.25">
      <c r="A14" s="908">
        <v>6</v>
      </c>
      <c r="B14" s="710" t="s">
        <v>124</v>
      </c>
      <c r="C14" s="972" t="s">
        <v>125</v>
      </c>
      <c r="D14" s="226"/>
      <c r="E14" s="1718"/>
      <c r="F14" s="63"/>
    </row>
    <row r="15" spans="1:6" s="7" customFormat="1" ht="15.75" x14ac:dyDescent="0.25">
      <c r="A15" s="908">
        <v>7</v>
      </c>
      <c r="B15" s="710" t="s">
        <v>102</v>
      </c>
      <c r="C15" s="972">
        <v>43942</v>
      </c>
      <c r="D15" s="226"/>
      <c r="E15" s="1718"/>
      <c r="F15" s="63"/>
    </row>
    <row r="16" spans="1:6" s="7" customFormat="1" ht="15.75" x14ac:dyDescent="0.25">
      <c r="A16" s="908">
        <v>8</v>
      </c>
      <c r="B16" s="710" t="s">
        <v>103</v>
      </c>
      <c r="C16" s="972">
        <f>C15+7</f>
        <v>43949</v>
      </c>
      <c r="D16" s="226"/>
      <c r="E16" s="1718"/>
      <c r="F16" s="63"/>
    </row>
    <row r="17" spans="1:6" s="7" customFormat="1" ht="15.75" x14ac:dyDescent="0.25">
      <c r="A17" s="2188">
        <v>9</v>
      </c>
      <c r="B17" s="2190" t="s">
        <v>85</v>
      </c>
      <c r="C17" s="2192" t="s">
        <v>98</v>
      </c>
      <c r="D17" s="226"/>
      <c r="E17" s="1745" t="s">
        <v>180</v>
      </c>
      <c r="F17" s="261" t="s">
        <v>92</v>
      </c>
    </row>
    <row r="18" spans="1:6" s="7" customFormat="1" ht="15.75" x14ac:dyDescent="0.25">
      <c r="A18" s="2189"/>
      <c r="B18" s="2191"/>
      <c r="C18" s="2193"/>
      <c r="D18" s="226"/>
      <c r="E18" s="1745" t="s">
        <v>181</v>
      </c>
      <c r="F18" s="805" t="s">
        <v>119</v>
      </c>
    </row>
    <row r="19" spans="1:6" s="7" customFormat="1" ht="15.75" x14ac:dyDescent="0.25">
      <c r="A19" s="908">
        <v>10</v>
      </c>
      <c r="B19" s="710" t="s">
        <v>86</v>
      </c>
      <c r="C19" s="96">
        <v>10000000</v>
      </c>
      <c r="D19" s="226"/>
      <c r="E19" s="1720"/>
      <c r="F19" s="63"/>
    </row>
    <row r="20" spans="1:6" s="7" customFormat="1" ht="15.75" x14ac:dyDescent="0.25">
      <c r="A20" s="908">
        <v>11</v>
      </c>
      <c r="B20" s="710" t="s">
        <v>87</v>
      </c>
      <c r="C20" s="96">
        <f>(C19*(F20/100))+(C19*((1.5*340)/(100*365)))</f>
        <v>10213826.02739726</v>
      </c>
      <c r="D20" s="226"/>
      <c r="E20" s="1766" t="s">
        <v>100</v>
      </c>
      <c r="F20" s="1612">
        <v>100.741</v>
      </c>
    </row>
    <row r="21" spans="1:6" s="7" customFormat="1" ht="15.75" x14ac:dyDescent="0.25">
      <c r="A21" s="908">
        <v>12</v>
      </c>
      <c r="B21" s="710" t="s">
        <v>83</v>
      </c>
      <c r="C21" s="96">
        <f>C20*(1-0.005)</f>
        <v>10162756.897260273</v>
      </c>
      <c r="D21" s="226"/>
      <c r="E21" s="1766" t="s">
        <v>89</v>
      </c>
      <c r="F21" s="1614">
        <f>(C20-C21)/C20</f>
        <v>5.0000000000000877E-3</v>
      </c>
    </row>
    <row r="22" spans="1:6" s="7" customFormat="1" ht="15.75" x14ac:dyDescent="0.25">
      <c r="A22" s="908">
        <v>13</v>
      </c>
      <c r="B22" s="710" t="s">
        <v>88</v>
      </c>
      <c r="C22" s="966" t="s">
        <v>99</v>
      </c>
      <c r="D22" s="226"/>
      <c r="E22" s="1723"/>
      <c r="F22" s="63"/>
    </row>
    <row r="23" spans="1:6" s="7" customFormat="1" ht="15.75" x14ac:dyDescent="0.25">
      <c r="A23" s="908">
        <v>14</v>
      </c>
      <c r="B23" s="710" t="s">
        <v>82</v>
      </c>
      <c r="C23" s="533">
        <v>-6.1000000000000004E-3</v>
      </c>
      <c r="D23" s="226"/>
      <c r="E23" s="1724"/>
      <c r="F23" s="979"/>
    </row>
    <row r="24" spans="1:6" s="7" customFormat="1" ht="15.75" x14ac:dyDescent="0.25">
      <c r="A24" s="908">
        <v>15</v>
      </c>
      <c r="B24" s="710" t="s">
        <v>84</v>
      </c>
      <c r="C24" s="96">
        <f>C21*(1+((C23*(C16-C15))/(360)))</f>
        <v>10161551.481372736</v>
      </c>
      <c r="D24" s="226"/>
      <c r="E24" s="1725"/>
      <c r="F24" s="63"/>
    </row>
    <row r="25" spans="1:6" s="7" customFormat="1" ht="15.75" x14ac:dyDescent="0.25">
      <c r="A25" s="908">
        <v>16</v>
      </c>
      <c r="B25" s="710" t="s">
        <v>306</v>
      </c>
      <c r="C25" s="96" t="s">
        <v>253</v>
      </c>
      <c r="D25" s="226"/>
      <c r="E25" s="2062" t="s">
        <v>95</v>
      </c>
      <c r="F25" s="2046" t="s">
        <v>150</v>
      </c>
    </row>
    <row r="26" spans="1:6" s="7" customFormat="1" ht="15.75" x14ac:dyDescent="0.25">
      <c r="A26" s="2276">
        <v>17</v>
      </c>
      <c r="B26" s="2277" t="s">
        <v>168</v>
      </c>
      <c r="C26" s="2278" t="s">
        <v>189</v>
      </c>
      <c r="D26" s="226"/>
      <c r="E26" s="1745" t="s">
        <v>95</v>
      </c>
      <c r="F26" s="805" t="s">
        <v>179</v>
      </c>
    </row>
    <row r="27" spans="1:6" s="7" customFormat="1" ht="15.75" x14ac:dyDescent="0.25">
      <c r="A27" s="2276"/>
      <c r="B27" s="2277"/>
      <c r="C27" s="2278"/>
      <c r="D27" s="226"/>
      <c r="E27" s="1745" t="s">
        <v>219</v>
      </c>
      <c r="F27" s="805" t="s">
        <v>850</v>
      </c>
    </row>
    <row r="28" spans="1:6" s="7" customFormat="1" ht="15.75" x14ac:dyDescent="0.25">
      <c r="A28" s="2196"/>
      <c r="B28" s="2196"/>
      <c r="C28" s="2196"/>
      <c r="D28" s="2196"/>
      <c r="E28" s="815"/>
      <c r="F28" s="740" t="s">
        <v>795</v>
      </c>
    </row>
    <row r="29" spans="1:6" s="7" customFormat="1" ht="15.75" x14ac:dyDescent="0.25">
      <c r="A29" s="426">
        <v>1</v>
      </c>
      <c r="B29" s="515" t="s">
        <v>0</v>
      </c>
      <c r="C29" s="969" t="s">
        <v>639</v>
      </c>
      <c r="D29" s="203" t="s">
        <v>130</v>
      </c>
      <c r="E29" s="717" t="s">
        <v>273</v>
      </c>
      <c r="F29" s="913">
        <v>1.1399999999999999</v>
      </c>
    </row>
    <row r="30" spans="1:6" s="7" customFormat="1" ht="15.75" x14ac:dyDescent="0.25">
      <c r="A30" s="426">
        <v>2</v>
      </c>
      <c r="B30" s="515" t="s">
        <v>1</v>
      </c>
      <c r="C30" s="991" t="str">
        <f>F10</f>
        <v>MP6I5ZYZBEU3UXPYFY54</v>
      </c>
      <c r="D30" s="203" t="s">
        <v>130</v>
      </c>
      <c r="E30" s="718" t="s">
        <v>273</v>
      </c>
      <c r="F30" s="913">
        <v>4.0999999999999996</v>
      </c>
    </row>
    <row r="31" spans="1:6" s="7" customFormat="1" ht="15.75" x14ac:dyDescent="0.25">
      <c r="A31" s="426">
        <v>3</v>
      </c>
      <c r="B31" s="515" t="s">
        <v>40</v>
      </c>
      <c r="C31" s="991" t="str">
        <f>F10</f>
        <v>MP6I5ZYZBEU3UXPYFY54</v>
      </c>
      <c r="D31" s="203" t="s">
        <v>130</v>
      </c>
      <c r="E31" s="718"/>
      <c r="F31" s="913">
        <v>4.0999999999999996</v>
      </c>
    </row>
    <row r="32" spans="1:6" s="7" customFormat="1" ht="15.75" x14ac:dyDescent="0.25">
      <c r="A32" s="426">
        <v>4</v>
      </c>
      <c r="B32" s="515" t="s">
        <v>12</v>
      </c>
      <c r="C32" s="991" t="s">
        <v>106</v>
      </c>
      <c r="D32" s="203" t="s">
        <v>130</v>
      </c>
      <c r="E32" s="718"/>
      <c r="F32" s="913"/>
    </row>
    <row r="33" spans="1:6" s="7" customFormat="1" ht="15.75" x14ac:dyDescent="0.25">
      <c r="A33" s="426">
        <v>5</v>
      </c>
      <c r="B33" s="515" t="s">
        <v>2</v>
      </c>
      <c r="C33" s="991" t="s">
        <v>107</v>
      </c>
      <c r="D33" s="203" t="s">
        <v>130</v>
      </c>
      <c r="E33" s="718"/>
      <c r="F33" s="913"/>
    </row>
    <row r="34" spans="1:6" ht="15.75" x14ac:dyDescent="0.25">
      <c r="A34" s="426">
        <v>6</v>
      </c>
      <c r="B34" s="515" t="s">
        <v>419</v>
      </c>
      <c r="C34" s="39"/>
      <c r="D34" s="203" t="s">
        <v>44</v>
      </c>
      <c r="E34" s="328"/>
      <c r="F34" s="913"/>
    </row>
    <row r="35" spans="1:6" ht="15.75" x14ac:dyDescent="0.25">
      <c r="A35" s="426">
        <v>7</v>
      </c>
      <c r="B35" s="515" t="s">
        <v>420</v>
      </c>
      <c r="C35" s="39"/>
      <c r="D35" s="203" t="s">
        <v>43</v>
      </c>
      <c r="E35" s="328" t="s">
        <v>273</v>
      </c>
      <c r="F35" s="913"/>
    </row>
    <row r="36" spans="1:6" ht="15.75" x14ac:dyDescent="0.25">
      <c r="A36" s="426">
        <v>8</v>
      </c>
      <c r="B36" s="515" t="s">
        <v>421</v>
      </c>
      <c r="C36" s="39"/>
      <c r="D36" s="203" t="s">
        <v>43</v>
      </c>
      <c r="E36" s="328" t="s">
        <v>273</v>
      </c>
      <c r="F36" s="913"/>
    </row>
    <row r="37" spans="1:6" ht="15.75" x14ac:dyDescent="0.25">
      <c r="A37" s="426">
        <v>9</v>
      </c>
      <c r="B37" s="515" t="s">
        <v>5</v>
      </c>
      <c r="C37" s="38" t="s">
        <v>109</v>
      </c>
      <c r="D37" s="203" t="s">
        <v>130</v>
      </c>
      <c r="E37" s="328"/>
      <c r="F37" s="913">
        <v>6.17</v>
      </c>
    </row>
    <row r="38" spans="1:6" ht="15.75" x14ac:dyDescent="0.25">
      <c r="A38" s="426">
        <v>10</v>
      </c>
      <c r="B38" s="515" t="s">
        <v>6</v>
      </c>
      <c r="C38" s="17" t="s">
        <v>93</v>
      </c>
      <c r="D38" s="203" t="s">
        <v>130</v>
      </c>
      <c r="E38" s="328" t="s">
        <v>273</v>
      </c>
      <c r="F38" s="913">
        <v>4.0999999999999996</v>
      </c>
    </row>
    <row r="39" spans="1:6" ht="15.75" x14ac:dyDescent="0.25">
      <c r="A39" s="426">
        <v>11</v>
      </c>
      <c r="B39" s="515" t="s">
        <v>7</v>
      </c>
      <c r="C39" s="38" t="str">
        <f>F11</f>
        <v>DL6FFRRLF74S01HE2M14</v>
      </c>
      <c r="D39" s="203" t="s">
        <v>130</v>
      </c>
      <c r="E39" s="328"/>
      <c r="F39" s="913">
        <v>4.0999999999999996</v>
      </c>
    </row>
    <row r="40" spans="1:6" ht="15.75" x14ac:dyDescent="0.25">
      <c r="A40" s="426">
        <v>12</v>
      </c>
      <c r="B40" s="515" t="s">
        <v>46</v>
      </c>
      <c r="C40" s="38" t="s">
        <v>108</v>
      </c>
      <c r="D40" s="203" t="s">
        <v>130</v>
      </c>
      <c r="E40" s="328"/>
      <c r="F40" s="913"/>
    </row>
    <row r="41" spans="1:6" ht="15.75" x14ac:dyDescent="0.25">
      <c r="A41" s="426">
        <v>13</v>
      </c>
      <c r="B41" s="515" t="s">
        <v>8</v>
      </c>
      <c r="C41" s="39"/>
      <c r="D41" s="203" t="s">
        <v>43</v>
      </c>
      <c r="E41" s="328" t="s">
        <v>273</v>
      </c>
      <c r="F41" s="913">
        <v>4.0999999999999996</v>
      </c>
    </row>
    <row r="42" spans="1:6" ht="15.75" x14ac:dyDescent="0.25">
      <c r="A42" s="426">
        <v>14</v>
      </c>
      <c r="B42" s="515" t="s">
        <v>9</v>
      </c>
      <c r="C42" s="39"/>
      <c r="D42" s="203" t="s">
        <v>43</v>
      </c>
      <c r="F42" s="913"/>
    </row>
    <row r="43" spans="1:6" ht="15.75" x14ac:dyDescent="0.25">
      <c r="A43" s="426">
        <v>15</v>
      </c>
      <c r="B43" s="515" t="s">
        <v>10</v>
      </c>
      <c r="C43" s="124"/>
      <c r="D43" s="203" t="s">
        <v>43</v>
      </c>
      <c r="E43" s="328" t="s">
        <v>273</v>
      </c>
      <c r="F43" s="913" t="s">
        <v>1116</v>
      </c>
    </row>
    <row r="44" spans="1:6" ht="15.75" x14ac:dyDescent="0.25">
      <c r="A44" s="426">
        <v>16</v>
      </c>
      <c r="B44" s="515" t="s">
        <v>41</v>
      </c>
      <c r="C44" s="39"/>
      <c r="D44" s="203" t="s">
        <v>44</v>
      </c>
      <c r="F44" s="913"/>
    </row>
    <row r="45" spans="1:6" ht="15.75" x14ac:dyDescent="0.25">
      <c r="A45" s="426">
        <v>17</v>
      </c>
      <c r="B45" s="515" t="s">
        <v>11</v>
      </c>
      <c r="C45" s="92" t="str">
        <f>C31</f>
        <v>MP6I5ZYZBEU3UXPYFY54</v>
      </c>
      <c r="D45" s="203" t="s">
        <v>43</v>
      </c>
      <c r="E45" s="328" t="s">
        <v>273</v>
      </c>
      <c r="F45" s="913">
        <v>4.4000000000000004</v>
      </c>
    </row>
    <row r="46" spans="1:6" ht="15.75" x14ac:dyDescent="0.25">
      <c r="A46" s="426">
        <v>18</v>
      </c>
      <c r="B46" s="515" t="s">
        <v>153</v>
      </c>
      <c r="C46" s="69"/>
      <c r="D46" s="203" t="s">
        <v>43</v>
      </c>
      <c r="E46" s="328"/>
      <c r="F46" s="913"/>
    </row>
    <row r="47" spans="1:6" ht="15.75" x14ac:dyDescent="0.25">
      <c r="A47" s="2197"/>
      <c r="B47" s="2197"/>
      <c r="C47" s="2197"/>
      <c r="D47" s="2197"/>
      <c r="F47" s="47"/>
    </row>
    <row r="48" spans="1:6" ht="15.75" x14ac:dyDescent="0.25">
      <c r="A48" s="426">
        <v>1</v>
      </c>
      <c r="B48" s="515" t="s">
        <v>49</v>
      </c>
      <c r="C48" s="38" t="s">
        <v>120</v>
      </c>
      <c r="D48" s="934" t="s">
        <v>130</v>
      </c>
      <c r="E48" s="328" t="s">
        <v>273</v>
      </c>
      <c r="F48" s="913" t="s">
        <v>1075</v>
      </c>
    </row>
    <row r="49" spans="1:6" ht="15.75" x14ac:dyDescent="0.25">
      <c r="A49" s="426">
        <v>2</v>
      </c>
      <c r="B49" s="515" t="s">
        <v>15</v>
      </c>
      <c r="C49" s="39"/>
      <c r="D49" s="934" t="s">
        <v>44</v>
      </c>
      <c r="F49" s="913"/>
    </row>
    <row r="50" spans="1:6" ht="15.75" x14ac:dyDescent="0.25">
      <c r="A50" s="426">
        <v>3</v>
      </c>
      <c r="B50" s="515" t="s">
        <v>79</v>
      </c>
      <c r="C50" s="232" t="s">
        <v>613</v>
      </c>
      <c r="D50" s="934" t="s">
        <v>130</v>
      </c>
      <c r="F50" s="913">
        <v>9.1999999999999993</v>
      </c>
    </row>
    <row r="51" spans="1:6" ht="15.75" x14ac:dyDescent="0.25">
      <c r="A51" s="426">
        <v>4</v>
      </c>
      <c r="B51" s="515" t="s">
        <v>34</v>
      </c>
      <c r="C51" s="38" t="s">
        <v>110</v>
      </c>
      <c r="D51" s="934" t="s">
        <v>130</v>
      </c>
      <c r="F51" s="913" t="s">
        <v>1098</v>
      </c>
    </row>
    <row r="52" spans="1:6" ht="15.75" x14ac:dyDescent="0.25">
      <c r="A52" s="426">
        <v>5</v>
      </c>
      <c r="B52" s="515" t="s">
        <v>16</v>
      </c>
      <c r="C52" s="38" t="b">
        <v>0</v>
      </c>
      <c r="D52" s="934" t="s">
        <v>130</v>
      </c>
      <c r="F52" s="913" t="s">
        <v>1099</v>
      </c>
    </row>
    <row r="53" spans="1:6" ht="15.75" x14ac:dyDescent="0.25">
      <c r="A53" s="426">
        <v>6</v>
      </c>
      <c r="B53" s="515" t="s">
        <v>50</v>
      </c>
      <c r="C53" s="39"/>
      <c r="D53" s="934" t="s">
        <v>44</v>
      </c>
      <c r="F53" s="913"/>
    </row>
    <row r="54" spans="1:6" ht="15.75" x14ac:dyDescent="0.25">
      <c r="A54" s="426">
        <v>7</v>
      </c>
      <c r="B54" s="515" t="s">
        <v>13</v>
      </c>
      <c r="C54" s="39"/>
      <c r="D54" s="934" t="s">
        <v>44</v>
      </c>
      <c r="F54" s="913"/>
    </row>
    <row r="55" spans="1:6" ht="15.75" x14ac:dyDescent="0.25">
      <c r="A55" s="426">
        <v>8</v>
      </c>
      <c r="B55" s="515" t="s">
        <v>14</v>
      </c>
      <c r="C55" s="1572" t="s">
        <v>850</v>
      </c>
      <c r="D55" s="934" t="s">
        <v>130</v>
      </c>
      <c r="E55" s="328" t="s">
        <v>273</v>
      </c>
      <c r="F55" s="913" t="s">
        <v>1102</v>
      </c>
    </row>
    <row r="56" spans="1:6" ht="15.75" x14ac:dyDescent="0.25">
      <c r="A56" s="426">
        <v>9</v>
      </c>
      <c r="B56" s="515" t="s">
        <v>51</v>
      </c>
      <c r="C56" s="40" t="s">
        <v>104</v>
      </c>
      <c r="D56" s="934" t="s">
        <v>130</v>
      </c>
      <c r="F56" s="913" t="s">
        <v>1103</v>
      </c>
    </row>
    <row r="57" spans="1:6" ht="15.75" x14ac:dyDescent="0.25">
      <c r="A57" s="426">
        <v>10</v>
      </c>
      <c r="B57" s="515" t="s">
        <v>35</v>
      </c>
      <c r="C57" s="39"/>
      <c r="D57" s="934" t="s">
        <v>44</v>
      </c>
      <c r="F57" s="913" t="s">
        <v>1104</v>
      </c>
    </row>
    <row r="58" spans="1:6" ht="15.75" x14ac:dyDescent="0.25">
      <c r="A58" s="426">
        <v>11</v>
      </c>
      <c r="B58" s="515" t="s">
        <v>52</v>
      </c>
      <c r="C58" s="40">
        <v>2011</v>
      </c>
      <c r="D58" s="934" t="s">
        <v>44</v>
      </c>
      <c r="F58" s="913" t="s">
        <v>1104</v>
      </c>
    </row>
    <row r="59" spans="1:6" ht="15.75" x14ac:dyDescent="0.25">
      <c r="A59" s="426">
        <v>12</v>
      </c>
      <c r="B59" s="515" t="s">
        <v>53</v>
      </c>
      <c r="C59" s="701" t="s">
        <v>612</v>
      </c>
      <c r="D59" s="934" t="s">
        <v>130</v>
      </c>
      <c r="F59" s="913" t="s">
        <v>1105</v>
      </c>
    </row>
    <row r="60" spans="1:6" ht="15.75" x14ac:dyDescent="0.25">
      <c r="A60" s="426">
        <v>13</v>
      </c>
      <c r="B60" s="515" t="s">
        <v>54</v>
      </c>
      <c r="C60" s="85" t="s">
        <v>614</v>
      </c>
      <c r="D60" s="934" t="s">
        <v>130</v>
      </c>
      <c r="E60" s="717"/>
      <c r="F60" s="913"/>
    </row>
    <row r="61" spans="1:6" ht="15.75" x14ac:dyDescent="0.25">
      <c r="A61" s="426">
        <v>14</v>
      </c>
      <c r="B61" s="515" t="s">
        <v>37</v>
      </c>
      <c r="C61" s="85" t="s">
        <v>615</v>
      </c>
      <c r="D61" s="934" t="s">
        <v>44</v>
      </c>
      <c r="E61" s="717"/>
      <c r="F61" s="913"/>
    </row>
    <row r="62" spans="1:6" ht="15.75" x14ac:dyDescent="0.25">
      <c r="A62" s="426">
        <v>15</v>
      </c>
      <c r="B62" s="515" t="s">
        <v>55</v>
      </c>
      <c r="C62" s="1162" t="s">
        <v>901</v>
      </c>
      <c r="D62" s="934" t="s">
        <v>723</v>
      </c>
      <c r="F62" s="913"/>
    </row>
    <row r="63" spans="1:6" ht="15.75" x14ac:dyDescent="0.25">
      <c r="A63" s="426">
        <v>16</v>
      </c>
      <c r="B63" s="515" t="s">
        <v>56</v>
      </c>
      <c r="C63" s="94"/>
      <c r="D63" s="934" t="s">
        <v>44</v>
      </c>
      <c r="E63" s="328" t="s">
        <v>273</v>
      </c>
      <c r="F63" s="913">
        <v>5.3</v>
      </c>
    </row>
    <row r="64" spans="1:6" ht="15.75" x14ac:dyDescent="0.25">
      <c r="A64" s="426">
        <v>17</v>
      </c>
      <c r="B64" s="515" t="s">
        <v>57</v>
      </c>
      <c r="C64" s="118"/>
      <c r="D64" s="934" t="s">
        <v>43</v>
      </c>
      <c r="E64" s="328" t="s">
        <v>273</v>
      </c>
      <c r="F64" s="913">
        <v>5.4</v>
      </c>
    </row>
    <row r="65" spans="1:6" ht="15.75" x14ac:dyDescent="0.25">
      <c r="A65" s="426">
        <v>18</v>
      </c>
      <c r="B65" s="515" t="s">
        <v>129</v>
      </c>
      <c r="C65" s="105" t="s">
        <v>105</v>
      </c>
      <c r="D65" s="934" t="s">
        <v>130</v>
      </c>
      <c r="E65" s="328" t="s">
        <v>273</v>
      </c>
      <c r="F65" s="913">
        <v>6.3</v>
      </c>
    </row>
    <row r="66" spans="1:6" ht="15.75" x14ac:dyDescent="0.25">
      <c r="A66" s="426">
        <v>19</v>
      </c>
      <c r="B66" s="515" t="s">
        <v>17</v>
      </c>
      <c r="C66" s="17" t="b">
        <v>0</v>
      </c>
      <c r="D66" s="934" t="s">
        <v>130</v>
      </c>
      <c r="F66" s="913"/>
    </row>
    <row r="67" spans="1:6" ht="15.75" x14ac:dyDescent="0.25">
      <c r="A67" s="426">
        <v>20</v>
      </c>
      <c r="B67" s="515" t="s">
        <v>18</v>
      </c>
      <c r="C67" s="17" t="s">
        <v>111</v>
      </c>
      <c r="D67" s="545" t="s">
        <v>130</v>
      </c>
      <c r="E67" s="328" t="s">
        <v>273</v>
      </c>
      <c r="F67" s="913"/>
    </row>
    <row r="68" spans="1:6" ht="15.75" x14ac:dyDescent="0.25">
      <c r="A68" s="426">
        <v>21</v>
      </c>
      <c r="B68" s="515" t="s">
        <v>58</v>
      </c>
      <c r="C68" s="17" t="b">
        <v>0</v>
      </c>
      <c r="D68" s="934" t="s">
        <v>130</v>
      </c>
      <c r="F68" s="913" t="s">
        <v>1106</v>
      </c>
    </row>
    <row r="69" spans="1:6" ht="15.75" x14ac:dyDescent="0.25">
      <c r="A69" s="426">
        <v>22</v>
      </c>
      <c r="B69" s="515" t="s">
        <v>619</v>
      </c>
      <c r="C69" s="71" t="s">
        <v>195</v>
      </c>
      <c r="D69" s="934" t="s">
        <v>130</v>
      </c>
      <c r="E69" s="328" t="s">
        <v>273</v>
      </c>
      <c r="F69" s="913" t="s">
        <v>1082</v>
      </c>
    </row>
    <row r="70" spans="1:6" ht="15.75" x14ac:dyDescent="0.25">
      <c r="A70" s="426">
        <v>23</v>
      </c>
      <c r="B70" s="515" t="s">
        <v>59</v>
      </c>
      <c r="C70" s="72">
        <f>C23</f>
        <v>-6.1000000000000004E-3</v>
      </c>
      <c r="D70" s="934" t="s">
        <v>44</v>
      </c>
      <c r="F70" s="913" t="s">
        <v>1107</v>
      </c>
    </row>
    <row r="71" spans="1:6" ht="15.75" x14ac:dyDescent="0.25">
      <c r="A71" s="426">
        <v>24</v>
      </c>
      <c r="B71" s="515" t="s">
        <v>60</v>
      </c>
      <c r="C71" s="17" t="s">
        <v>112</v>
      </c>
      <c r="D71" s="934" t="s">
        <v>44</v>
      </c>
      <c r="F71" s="913"/>
    </row>
    <row r="72" spans="1:6" ht="15.75" x14ac:dyDescent="0.25">
      <c r="A72" s="426">
        <v>25</v>
      </c>
      <c r="B72" s="515" t="s">
        <v>61</v>
      </c>
      <c r="C72" s="68"/>
      <c r="D72" s="934" t="s">
        <v>44</v>
      </c>
      <c r="F72" s="913"/>
    </row>
    <row r="73" spans="1:6" ht="15.75" x14ac:dyDescent="0.25">
      <c r="A73" s="426">
        <v>26</v>
      </c>
      <c r="B73" s="515" t="s">
        <v>62</v>
      </c>
      <c r="C73" s="68"/>
      <c r="D73" s="934" t="s">
        <v>44</v>
      </c>
      <c r="F73" s="913"/>
    </row>
    <row r="74" spans="1:6" ht="15.75" x14ac:dyDescent="0.25">
      <c r="A74" s="426">
        <v>27</v>
      </c>
      <c r="B74" s="515" t="s">
        <v>63</v>
      </c>
      <c r="C74" s="68"/>
      <c r="D74" s="934" t="s">
        <v>44</v>
      </c>
      <c r="F74" s="913"/>
    </row>
    <row r="75" spans="1:6" ht="15.75" x14ac:dyDescent="0.25">
      <c r="A75" s="426">
        <v>28</v>
      </c>
      <c r="B75" s="515" t="s">
        <v>64</v>
      </c>
      <c r="C75" s="68"/>
      <c r="D75" s="934" t="s">
        <v>44</v>
      </c>
      <c r="F75" s="913"/>
    </row>
    <row r="76" spans="1:6" ht="15.75" x14ac:dyDescent="0.25">
      <c r="A76" s="426">
        <v>29</v>
      </c>
      <c r="B76" s="515" t="s">
        <v>65</v>
      </c>
      <c r="C76" s="68"/>
      <c r="D76" s="934" t="s">
        <v>44</v>
      </c>
      <c r="F76" s="913"/>
    </row>
    <row r="77" spans="1:6" ht="15.75" x14ac:dyDescent="0.25">
      <c r="A77" s="426">
        <v>30</v>
      </c>
      <c r="B77" s="515" t="s">
        <v>66</v>
      </c>
      <c r="C77" s="68"/>
      <c r="D77" s="934" t="s">
        <v>44</v>
      </c>
      <c r="F77" s="913"/>
    </row>
    <row r="78" spans="1:6" ht="15.75" x14ac:dyDescent="0.25">
      <c r="A78" s="426">
        <v>31</v>
      </c>
      <c r="B78" s="515" t="s">
        <v>67</v>
      </c>
      <c r="C78" s="68"/>
      <c r="D78" s="934" t="s">
        <v>44</v>
      </c>
      <c r="F78" s="913"/>
    </row>
    <row r="79" spans="1:6" ht="15.75" x14ac:dyDescent="0.25">
      <c r="A79" s="426">
        <v>32</v>
      </c>
      <c r="B79" s="515" t="s">
        <v>68</v>
      </c>
      <c r="C79" s="68"/>
      <c r="D79" s="934" t="s">
        <v>44</v>
      </c>
      <c r="F79" s="913"/>
    </row>
    <row r="80" spans="1:6" ht="15.75" x14ac:dyDescent="0.25">
      <c r="A80" s="426">
        <v>35</v>
      </c>
      <c r="B80" s="515" t="s">
        <v>72</v>
      </c>
      <c r="C80" s="68"/>
      <c r="D80" s="934" t="s">
        <v>43</v>
      </c>
      <c r="F80" s="913"/>
    </row>
    <row r="81" spans="1:6" ht="15.75" x14ac:dyDescent="0.25">
      <c r="A81" s="426">
        <v>36</v>
      </c>
      <c r="B81" s="515" t="s">
        <v>73</v>
      </c>
      <c r="C81" s="68"/>
      <c r="D81" s="934" t="s">
        <v>44</v>
      </c>
      <c r="F81" s="913"/>
    </row>
    <row r="82" spans="1:6" ht="15.75" x14ac:dyDescent="0.25">
      <c r="A82" s="426">
        <v>37</v>
      </c>
      <c r="B82" s="515" t="s">
        <v>69</v>
      </c>
      <c r="C82" s="18">
        <f>C21</f>
        <v>10162756.897260273</v>
      </c>
      <c r="D82" s="934" t="s">
        <v>130</v>
      </c>
      <c r="F82" s="913" t="s">
        <v>1108</v>
      </c>
    </row>
    <row r="83" spans="1:6" ht="15.75" x14ac:dyDescent="0.25">
      <c r="A83" s="426">
        <v>38</v>
      </c>
      <c r="B83" s="515" t="s">
        <v>70</v>
      </c>
      <c r="C83" s="18">
        <f>C24</f>
        <v>10161551.481372736</v>
      </c>
      <c r="D83" s="934" t="s">
        <v>44</v>
      </c>
      <c r="F83" s="913">
        <v>5.7</v>
      </c>
    </row>
    <row r="84" spans="1:6" ht="15.75" x14ac:dyDescent="0.25">
      <c r="A84" s="426">
        <v>39</v>
      </c>
      <c r="B84" s="515" t="s">
        <v>71</v>
      </c>
      <c r="C84" s="17" t="s">
        <v>99</v>
      </c>
      <c r="D84" s="934" t="s">
        <v>130</v>
      </c>
      <c r="F84" s="913">
        <v>5.5</v>
      </c>
    </row>
    <row r="85" spans="1:6" ht="15.75" x14ac:dyDescent="0.25">
      <c r="A85" s="426">
        <v>73</v>
      </c>
      <c r="B85" s="515" t="s">
        <v>81</v>
      </c>
      <c r="C85" s="1750" t="b">
        <v>1</v>
      </c>
      <c r="D85" s="545" t="s">
        <v>130</v>
      </c>
      <c r="E85" s="328" t="s">
        <v>273</v>
      </c>
      <c r="F85" s="913">
        <v>6.1</v>
      </c>
    </row>
    <row r="86" spans="1:6" ht="15.75" x14ac:dyDescent="0.25">
      <c r="A86" s="426">
        <v>74</v>
      </c>
      <c r="B86" s="515" t="s">
        <v>78</v>
      </c>
      <c r="C86" s="1162" t="s">
        <v>901</v>
      </c>
      <c r="D86" s="935" t="s">
        <v>723</v>
      </c>
      <c r="F86" s="913">
        <v>6.2</v>
      </c>
    </row>
    <row r="87" spans="1:6" ht="15.75" x14ac:dyDescent="0.25">
      <c r="A87" s="426">
        <v>75</v>
      </c>
      <c r="B87" s="515" t="s">
        <v>19</v>
      </c>
      <c r="C87" s="17" t="s">
        <v>113</v>
      </c>
      <c r="D87" s="545" t="s">
        <v>44</v>
      </c>
      <c r="F87" s="913"/>
    </row>
    <row r="88" spans="1:6" ht="15.75" x14ac:dyDescent="0.25">
      <c r="A88" s="426">
        <v>76</v>
      </c>
      <c r="B88" s="1006" t="s">
        <v>30</v>
      </c>
      <c r="C88" s="68"/>
      <c r="D88" s="545" t="s">
        <v>44</v>
      </c>
      <c r="F88" s="913"/>
    </row>
    <row r="89" spans="1:6" ht="15.75" x14ac:dyDescent="0.25">
      <c r="A89" s="426">
        <v>77</v>
      </c>
      <c r="B89" s="1006" t="s">
        <v>31</v>
      </c>
      <c r="C89" s="68"/>
      <c r="D89" s="545" t="s">
        <v>44</v>
      </c>
      <c r="F89" s="913"/>
    </row>
    <row r="90" spans="1:6" ht="15.75" x14ac:dyDescent="0.25">
      <c r="A90" s="426">
        <v>78</v>
      </c>
      <c r="B90" s="1006" t="s">
        <v>77</v>
      </c>
      <c r="C90" s="17" t="str">
        <f>F17</f>
        <v>DE0001102317</v>
      </c>
      <c r="D90" s="545" t="s">
        <v>44</v>
      </c>
      <c r="F90" s="913"/>
    </row>
    <row r="91" spans="1:6" ht="15.75" x14ac:dyDescent="0.25">
      <c r="A91" s="426">
        <v>79</v>
      </c>
      <c r="B91" s="1006" t="s">
        <v>76</v>
      </c>
      <c r="C91" s="17" t="s">
        <v>118</v>
      </c>
      <c r="D91" s="545" t="s">
        <v>44</v>
      </c>
      <c r="F91" s="913">
        <v>6.12</v>
      </c>
    </row>
    <row r="92" spans="1:6" ht="15.75" x14ac:dyDescent="0.25">
      <c r="A92" s="426">
        <v>83</v>
      </c>
      <c r="B92" s="1006" t="s">
        <v>20</v>
      </c>
      <c r="C92" s="125">
        <f>-C19</f>
        <v>-10000000</v>
      </c>
      <c r="D92" s="545" t="s">
        <v>44</v>
      </c>
      <c r="E92" s="328" t="s">
        <v>273</v>
      </c>
      <c r="F92" s="913" t="s">
        <v>1111</v>
      </c>
    </row>
    <row r="93" spans="1:6" ht="15.75" x14ac:dyDescent="0.25">
      <c r="A93" s="426">
        <v>85</v>
      </c>
      <c r="B93" s="515" t="s">
        <v>21</v>
      </c>
      <c r="C93" s="17" t="s">
        <v>99</v>
      </c>
      <c r="D93" s="545" t="s">
        <v>43</v>
      </c>
      <c r="F93" s="913">
        <v>6.5</v>
      </c>
    </row>
    <row r="94" spans="1:6" ht="15.75" x14ac:dyDescent="0.25">
      <c r="A94" s="426">
        <v>86</v>
      </c>
      <c r="B94" s="515" t="s">
        <v>22</v>
      </c>
      <c r="C94" s="1146"/>
      <c r="D94" s="545" t="s">
        <v>43</v>
      </c>
      <c r="E94" s="328" t="s">
        <v>273</v>
      </c>
      <c r="F94" s="913">
        <v>6.6</v>
      </c>
    </row>
    <row r="95" spans="1:6" ht="15.75" x14ac:dyDescent="0.25">
      <c r="A95" s="426">
        <v>87</v>
      </c>
      <c r="B95" s="515" t="s">
        <v>23</v>
      </c>
      <c r="C95" s="123">
        <f>(C20/C19)*100</f>
        <v>102.13826027397259</v>
      </c>
      <c r="D95" s="545" t="s">
        <v>44</v>
      </c>
      <c r="E95" s="328" t="s">
        <v>273</v>
      </c>
      <c r="F95" s="913">
        <v>6.7</v>
      </c>
    </row>
    <row r="96" spans="1:6" ht="15.75" x14ac:dyDescent="0.25">
      <c r="A96" s="426">
        <v>88</v>
      </c>
      <c r="B96" s="515" t="s">
        <v>24</v>
      </c>
      <c r="C96" s="18">
        <f>C20</f>
        <v>10213826.02739726</v>
      </c>
      <c r="D96" s="545" t="s">
        <v>44</v>
      </c>
      <c r="E96" s="328" t="s">
        <v>273</v>
      </c>
      <c r="F96" s="913" t="s">
        <v>1112</v>
      </c>
    </row>
    <row r="97" spans="1:11" ht="15.75" x14ac:dyDescent="0.25">
      <c r="A97" s="426">
        <v>89</v>
      </c>
      <c r="B97" s="515" t="s">
        <v>25</v>
      </c>
      <c r="C97" s="1594">
        <v>0.5</v>
      </c>
      <c r="D97" s="545" t="s">
        <v>44</v>
      </c>
      <c r="F97" s="913" t="s">
        <v>1113</v>
      </c>
    </row>
    <row r="98" spans="1:11" ht="15.75" x14ac:dyDescent="0.25">
      <c r="A98" s="426">
        <v>90</v>
      </c>
      <c r="B98" s="515" t="s">
        <v>26</v>
      </c>
      <c r="C98" s="17" t="s">
        <v>114</v>
      </c>
      <c r="D98" s="545" t="s">
        <v>44</v>
      </c>
      <c r="F98" s="913">
        <v>6.13</v>
      </c>
    </row>
    <row r="99" spans="1:11" ht="15.75" x14ac:dyDescent="0.25">
      <c r="A99" s="426">
        <v>91</v>
      </c>
      <c r="B99" s="515" t="s">
        <v>27</v>
      </c>
      <c r="C99" s="75" t="s">
        <v>121</v>
      </c>
      <c r="D99" s="545" t="s">
        <v>44</v>
      </c>
      <c r="E99" s="328" t="s">
        <v>273</v>
      </c>
      <c r="F99" s="913"/>
    </row>
    <row r="100" spans="1:11" ht="15.75" x14ac:dyDescent="0.25">
      <c r="A100" s="426">
        <v>92</v>
      </c>
      <c r="B100" s="515" t="s">
        <v>28</v>
      </c>
      <c r="C100" s="17" t="s">
        <v>115</v>
      </c>
      <c r="D100" s="545" t="s">
        <v>44</v>
      </c>
      <c r="F100" s="913">
        <v>6.11</v>
      </c>
    </row>
    <row r="101" spans="1:11" ht="15.75" x14ac:dyDescent="0.25">
      <c r="A101" s="426">
        <v>93</v>
      </c>
      <c r="B101" s="515" t="s">
        <v>75</v>
      </c>
      <c r="C101" s="22" t="s">
        <v>119</v>
      </c>
      <c r="D101" s="545" t="s">
        <v>44</v>
      </c>
      <c r="F101" s="1647">
        <v>6.1</v>
      </c>
    </row>
    <row r="102" spans="1:11" ht="15.75" x14ac:dyDescent="0.25">
      <c r="A102" s="426">
        <v>94</v>
      </c>
      <c r="B102" s="515" t="s">
        <v>74</v>
      </c>
      <c r="C102" s="17" t="s">
        <v>116</v>
      </c>
      <c r="D102" s="545" t="s">
        <v>44</v>
      </c>
      <c r="F102" s="913">
        <v>6.14</v>
      </c>
    </row>
    <row r="103" spans="1:11" ht="15.75" x14ac:dyDescent="0.25">
      <c r="A103" s="426">
        <v>95</v>
      </c>
      <c r="B103" s="1006" t="s">
        <v>38</v>
      </c>
      <c r="C103" s="17" t="b">
        <v>1</v>
      </c>
      <c r="D103" s="545" t="s">
        <v>44</v>
      </c>
      <c r="E103" s="328" t="s">
        <v>273</v>
      </c>
      <c r="F103" s="913">
        <v>6.15</v>
      </c>
    </row>
    <row r="104" spans="1:11" ht="15.75" x14ac:dyDescent="0.25">
      <c r="A104" s="203">
        <v>96</v>
      </c>
      <c r="B104" s="526" t="s">
        <v>36</v>
      </c>
      <c r="C104" s="68"/>
      <c r="D104" s="545" t="s">
        <v>44</v>
      </c>
      <c r="F104" s="913"/>
    </row>
    <row r="105" spans="1:11" ht="15.75" x14ac:dyDescent="0.25">
      <c r="A105" s="203">
        <v>97</v>
      </c>
      <c r="B105" s="526" t="s">
        <v>32</v>
      </c>
      <c r="C105" s="68"/>
      <c r="D105" s="545" t="s">
        <v>44</v>
      </c>
      <c r="F105" s="913"/>
    </row>
    <row r="106" spans="1:11" s="7" customFormat="1" ht="15.75" x14ac:dyDescent="0.25">
      <c r="A106" s="203">
        <v>98</v>
      </c>
      <c r="B106" s="526" t="s">
        <v>39</v>
      </c>
      <c r="C106" s="966" t="s">
        <v>47</v>
      </c>
      <c r="D106" s="934" t="s">
        <v>130</v>
      </c>
      <c r="E106" s="139"/>
      <c r="F106" s="913" t="s">
        <v>1115</v>
      </c>
    </row>
    <row r="107" spans="1:11" s="7" customFormat="1" ht="15.75" x14ac:dyDescent="0.25">
      <c r="A107" s="203">
        <v>99</v>
      </c>
      <c r="B107" s="526" t="s">
        <v>29</v>
      </c>
      <c r="C107" s="991" t="s">
        <v>117</v>
      </c>
      <c r="D107" s="934" t="s">
        <v>130</v>
      </c>
      <c r="E107" s="139"/>
      <c r="F107" s="913">
        <v>8.1</v>
      </c>
    </row>
    <row r="108" spans="1:11" s="7" customFormat="1" ht="15.75" x14ac:dyDescent="0.25">
      <c r="A108" s="134" t="s">
        <v>122</v>
      </c>
      <c r="C108" s="63">
        <v>47</v>
      </c>
      <c r="D108" s="53"/>
      <c r="E108" s="139"/>
    </row>
    <row r="109" spans="1:11" s="7" customFormat="1" x14ac:dyDescent="0.25">
      <c r="C109" s="152"/>
      <c r="D109" s="54"/>
      <c r="E109" s="139"/>
    </row>
    <row r="110" spans="1:11" s="7" customFormat="1" ht="15.75" x14ac:dyDescent="0.25">
      <c r="A110" s="635">
        <v>1.1000000000000001</v>
      </c>
      <c r="B110" s="2228" t="s">
        <v>158</v>
      </c>
      <c r="C110" s="2229"/>
      <c r="D110" s="2229"/>
      <c r="E110" s="2229"/>
      <c r="F110" s="2230"/>
      <c r="G110" s="135"/>
      <c r="H110" s="2275"/>
      <c r="I110" s="2275"/>
      <c r="J110" s="2275"/>
      <c r="K110" s="2275"/>
    </row>
    <row r="111" spans="1:11" s="7" customFormat="1" ht="15.75" x14ac:dyDescent="0.25">
      <c r="A111" s="635">
        <v>1.2</v>
      </c>
      <c r="B111" s="2222" t="s">
        <v>520</v>
      </c>
      <c r="C111" s="2222"/>
      <c r="D111" s="2222"/>
      <c r="E111" s="2222"/>
      <c r="F111" s="2222"/>
      <c r="G111" s="135"/>
      <c r="H111" s="2272"/>
      <c r="I111" s="2272"/>
      <c r="J111" s="2272"/>
      <c r="K111" s="2272"/>
    </row>
    <row r="112" spans="1:11" s="7" customFormat="1" ht="15.75" x14ac:dyDescent="0.25">
      <c r="A112" s="635">
        <v>1.7</v>
      </c>
      <c r="B112" s="2219" t="s">
        <v>511</v>
      </c>
      <c r="C112" s="2220"/>
      <c r="D112" s="2220"/>
      <c r="E112" s="2220"/>
      <c r="F112" s="2221"/>
      <c r="G112" s="135"/>
      <c r="H112" s="2272"/>
      <c r="I112" s="2272"/>
      <c r="J112" s="2272"/>
      <c r="K112" s="2272"/>
    </row>
    <row r="113" spans="1:12" s="7" customFormat="1" ht="15.75" x14ac:dyDescent="0.25">
      <c r="A113" s="635">
        <v>1.8</v>
      </c>
      <c r="B113" s="2219" t="s">
        <v>512</v>
      </c>
      <c r="C113" s="2220"/>
      <c r="D113" s="2220"/>
      <c r="E113" s="2220"/>
      <c r="F113" s="2221"/>
      <c r="G113" s="135"/>
      <c r="H113" s="2272"/>
      <c r="I113" s="2272"/>
      <c r="J113" s="2272"/>
      <c r="K113" s="2272"/>
    </row>
    <row r="114" spans="1:12" s="7" customFormat="1" ht="15.75" x14ac:dyDescent="0.25">
      <c r="A114" s="638">
        <v>1.1000000000000001</v>
      </c>
      <c r="B114" s="2219" t="s">
        <v>382</v>
      </c>
      <c r="C114" s="2220"/>
      <c r="D114" s="2220"/>
      <c r="E114" s="2220"/>
      <c r="F114" s="2221"/>
      <c r="G114" s="519"/>
      <c r="H114" s="2272"/>
      <c r="I114" s="2272"/>
      <c r="J114" s="2272"/>
      <c r="K114" s="2272"/>
    </row>
    <row r="115" spans="1:12" s="7" customFormat="1" ht="15.75" x14ac:dyDescent="0.25">
      <c r="A115" s="635">
        <v>1.1299999999999999</v>
      </c>
      <c r="B115" s="2219" t="s">
        <v>737</v>
      </c>
      <c r="C115" s="2220"/>
      <c r="D115" s="2220"/>
      <c r="E115" s="2220"/>
      <c r="F115" s="2221"/>
      <c r="G115" s="646"/>
      <c r="H115" s="646"/>
      <c r="I115" s="646"/>
      <c r="J115" s="646"/>
      <c r="K115" s="646"/>
      <c r="L115" s="646"/>
    </row>
    <row r="116" spans="1:12" ht="15.75" x14ac:dyDescent="0.25">
      <c r="A116" s="2258">
        <v>1.1499999999999999</v>
      </c>
      <c r="B116" s="2225" t="s">
        <v>927</v>
      </c>
      <c r="C116" s="2226"/>
      <c r="D116" s="2226"/>
      <c r="E116" s="2226"/>
      <c r="F116" s="2227"/>
      <c r="G116" s="135"/>
      <c r="H116" s="2272"/>
      <c r="I116" s="2272"/>
      <c r="J116" s="2272"/>
      <c r="K116" s="2272"/>
    </row>
    <row r="117" spans="1:12" ht="15.75" x14ac:dyDescent="0.25">
      <c r="A117" s="2259"/>
      <c r="B117" s="2242"/>
      <c r="C117" s="2243"/>
      <c r="D117" s="2243"/>
      <c r="E117" s="2243"/>
      <c r="F117" s="2244"/>
      <c r="G117" s="135"/>
      <c r="H117" s="954"/>
      <c r="I117" s="954"/>
      <c r="J117" s="954"/>
      <c r="K117" s="954"/>
    </row>
    <row r="118" spans="1:12" ht="15.75" x14ac:dyDescent="0.25">
      <c r="A118" s="635">
        <v>1.17</v>
      </c>
      <c r="B118" s="2222" t="s">
        <v>633</v>
      </c>
      <c r="C118" s="2222"/>
      <c r="D118" s="2222"/>
      <c r="E118" s="2222"/>
      <c r="F118" s="2222"/>
      <c r="G118" s="115"/>
      <c r="H118" s="2274"/>
      <c r="I118" s="2274"/>
      <c r="J118" s="2274"/>
    </row>
    <row r="119" spans="1:12" ht="15.75" x14ac:dyDescent="0.25">
      <c r="A119" s="635">
        <v>2.1</v>
      </c>
      <c r="B119" s="2219" t="s">
        <v>384</v>
      </c>
      <c r="C119" s="2220"/>
      <c r="D119" s="2220"/>
      <c r="E119" s="2220"/>
      <c r="F119" s="2221"/>
      <c r="G119" s="115"/>
      <c r="H119" s="2274"/>
      <c r="I119" s="2274"/>
      <c r="J119" s="2274"/>
    </row>
    <row r="120" spans="1:12" ht="15.75" x14ac:dyDescent="0.25">
      <c r="A120" s="635">
        <v>2.8</v>
      </c>
      <c r="B120" s="2219" t="s">
        <v>955</v>
      </c>
      <c r="C120" s="2220"/>
      <c r="D120" s="2220"/>
      <c r="E120" s="2220"/>
      <c r="F120" s="2221"/>
      <c r="G120" s="132"/>
      <c r="H120" s="2271"/>
      <c r="I120" s="2271"/>
      <c r="J120" s="2271"/>
      <c r="K120" s="2271"/>
    </row>
    <row r="121" spans="1:12" ht="15.75" x14ac:dyDescent="0.25">
      <c r="A121" s="635">
        <v>2.16</v>
      </c>
      <c r="B121" s="2222" t="s">
        <v>928</v>
      </c>
      <c r="C121" s="2222"/>
      <c r="D121" s="2222"/>
      <c r="E121" s="2222"/>
      <c r="F121" s="2222"/>
      <c r="G121" s="132"/>
      <c r="H121" s="2271"/>
      <c r="I121" s="2271"/>
      <c r="J121" s="2271"/>
      <c r="K121" s="2271"/>
    </row>
    <row r="122" spans="1:12" ht="15.75" x14ac:dyDescent="0.25">
      <c r="A122" s="635">
        <v>2.17</v>
      </c>
      <c r="B122" s="2222" t="s">
        <v>915</v>
      </c>
      <c r="C122" s="2222"/>
      <c r="D122" s="2222"/>
      <c r="E122" s="2222"/>
      <c r="F122" s="2222"/>
      <c r="G122" s="135"/>
      <c r="H122" s="2272"/>
      <c r="I122" s="2272"/>
      <c r="J122" s="2272"/>
      <c r="K122" s="2272"/>
    </row>
    <row r="123" spans="1:12" ht="15.75" x14ac:dyDescent="0.25">
      <c r="A123" s="635">
        <v>2.1800000000000002</v>
      </c>
      <c r="B123" s="2222" t="s">
        <v>856</v>
      </c>
      <c r="C123" s="2222"/>
      <c r="D123" s="2222"/>
      <c r="E123" s="2222"/>
      <c r="F123" s="2222"/>
      <c r="G123" s="542"/>
      <c r="I123" s="226"/>
    </row>
    <row r="124" spans="1:12" ht="15.75" x14ac:dyDescent="0.25">
      <c r="A124" s="639">
        <v>2.2000000000000002</v>
      </c>
      <c r="B124" s="2264" t="s">
        <v>256</v>
      </c>
      <c r="C124" s="2265"/>
      <c r="D124" s="2265"/>
      <c r="E124" s="2265"/>
      <c r="F124" s="2266"/>
      <c r="G124" s="132"/>
      <c r="H124" s="2271"/>
      <c r="I124" s="2271"/>
      <c r="J124" s="2271"/>
      <c r="K124" s="2271"/>
    </row>
    <row r="125" spans="1:12" ht="15.75" x14ac:dyDescent="0.25">
      <c r="A125" s="637">
        <v>2.2200000000000002</v>
      </c>
      <c r="B125" s="2222" t="s">
        <v>929</v>
      </c>
      <c r="C125" s="2222"/>
      <c r="D125" s="2222"/>
      <c r="E125" s="2222"/>
      <c r="F125" s="2222"/>
      <c r="G125" s="135"/>
      <c r="H125" s="2272"/>
      <c r="I125" s="2272"/>
      <c r="J125" s="2272"/>
      <c r="K125" s="139"/>
    </row>
    <row r="126" spans="1:12" ht="15.75" x14ac:dyDescent="0.25">
      <c r="A126" s="2267">
        <v>2.73</v>
      </c>
      <c r="B126" s="2225" t="s">
        <v>1117</v>
      </c>
      <c r="C126" s="2226"/>
      <c r="D126" s="2226"/>
      <c r="E126" s="2226"/>
      <c r="F126" s="2227"/>
      <c r="G126" s="135"/>
      <c r="H126" s="1738"/>
      <c r="I126" s="1738"/>
      <c r="J126" s="1738"/>
      <c r="K126" s="139"/>
    </row>
    <row r="127" spans="1:12" ht="15.75" x14ac:dyDescent="0.25">
      <c r="A127" s="2268"/>
      <c r="B127" s="2239"/>
      <c r="C127" s="2240"/>
      <c r="D127" s="2240"/>
      <c r="E127" s="2240"/>
      <c r="F127" s="2241"/>
      <c r="G127" s="135"/>
      <c r="H127" s="1738"/>
      <c r="I127" s="1738"/>
      <c r="J127" s="1738"/>
      <c r="K127" s="139"/>
    </row>
    <row r="128" spans="1:12" ht="15.75" x14ac:dyDescent="0.25">
      <c r="A128" s="2268"/>
      <c r="B128" s="2239"/>
      <c r="C128" s="2240"/>
      <c r="D128" s="2240"/>
      <c r="E128" s="2240"/>
      <c r="F128" s="2241"/>
      <c r="G128" s="135"/>
      <c r="H128" s="1738"/>
      <c r="I128" s="1738"/>
      <c r="J128" s="1738"/>
      <c r="K128" s="139"/>
    </row>
    <row r="129" spans="1:11" ht="15.75" x14ac:dyDescent="0.25">
      <c r="A129" s="2269"/>
      <c r="B129" s="2242"/>
      <c r="C129" s="2243"/>
      <c r="D129" s="2243"/>
      <c r="E129" s="2243"/>
      <c r="F129" s="2244"/>
      <c r="G129" s="135"/>
      <c r="H129" s="1738"/>
      <c r="I129" s="1738"/>
      <c r="J129" s="1738"/>
      <c r="K129" s="139"/>
    </row>
    <row r="130" spans="1:11" ht="15.75" x14ac:dyDescent="0.25">
      <c r="A130" s="637">
        <v>2.83</v>
      </c>
      <c r="B130" s="2219" t="s">
        <v>1119</v>
      </c>
      <c r="C130" s="2220"/>
      <c r="D130" s="2220"/>
      <c r="E130" s="2220"/>
      <c r="F130" s="2221"/>
      <c r="G130" s="135"/>
      <c r="H130" s="1738"/>
      <c r="I130" s="1738"/>
      <c r="J130" s="1738"/>
      <c r="K130" s="139"/>
    </row>
    <row r="131" spans="1:11" ht="15.75" x14ac:dyDescent="0.25">
      <c r="A131" s="635">
        <v>2.86</v>
      </c>
      <c r="B131" s="2219" t="s">
        <v>848</v>
      </c>
      <c r="C131" s="2220"/>
      <c r="D131" s="2220"/>
      <c r="E131" s="2220"/>
      <c r="F131" s="2221"/>
      <c r="G131" s="135"/>
      <c r="H131" s="1145"/>
      <c r="I131" s="1145"/>
      <c r="J131" s="1145"/>
      <c r="K131" s="139"/>
    </row>
    <row r="132" spans="1:11" ht="15.75" x14ac:dyDescent="0.25">
      <c r="A132" s="635">
        <v>2.87</v>
      </c>
      <c r="B132" s="2219" t="s">
        <v>851</v>
      </c>
      <c r="C132" s="2220"/>
      <c r="D132" s="2220"/>
      <c r="E132" s="2220"/>
      <c r="F132" s="2221"/>
      <c r="G132" s="135"/>
      <c r="H132" s="2272"/>
      <c r="I132" s="2272"/>
      <c r="J132" s="2272"/>
      <c r="K132" s="2272"/>
    </row>
    <row r="133" spans="1:11" ht="15.75" x14ac:dyDescent="0.25">
      <c r="A133" s="635">
        <v>2.88</v>
      </c>
      <c r="B133" s="2222" t="s">
        <v>857</v>
      </c>
      <c r="C133" s="2222"/>
      <c r="D133" s="2222"/>
      <c r="E133" s="2222"/>
      <c r="F133" s="2222"/>
      <c r="G133" s="135"/>
      <c r="H133" s="2272"/>
      <c r="I133" s="2272"/>
      <c r="J133" s="2272"/>
      <c r="K133" s="2272"/>
    </row>
    <row r="134" spans="1:11" ht="15.75" customHeight="1" x14ac:dyDescent="0.25">
      <c r="A134" s="635">
        <v>2.91</v>
      </c>
      <c r="B134" s="2222" t="s">
        <v>916</v>
      </c>
      <c r="C134" s="2222"/>
      <c r="D134" s="2222"/>
      <c r="E134" s="2222"/>
      <c r="F134" s="2222"/>
      <c r="G134" s="525"/>
      <c r="H134" s="2270"/>
      <c r="I134" s="2270"/>
      <c r="J134" s="2270"/>
      <c r="K134" s="2270"/>
    </row>
    <row r="135" spans="1:11" ht="15.75" customHeight="1" x14ac:dyDescent="0.25">
      <c r="A135" s="2258">
        <v>2.95</v>
      </c>
      <c r="B135" s="2224" t="s">
        <v>854</v>
      </c>
      <c r="C135" s="2224"/>
      <c r="D135" s="2224"/>
      <c r="E135" s="2224"/>
      <c r="F135" s="2224"/>
    </row>
    <row r="136" spans="1:11" ht="15" customHeight="1" x14ac:dyDescent="0.25">
      <c r="A136" s="2259"/>
      <c r="B136" s="2224"/>
      <c r="C136" s="2224"/>
      <c r="D136" s="2224"/>
      <c r="E136" s="2224"/>
      <c r="F136" s="2224"/>
    </row>
  </sheetData>
  <mergeCells count="50">
    <mergeCell ref="H133:K133"/>
    <mergeCell ref="H134:K134"/>
    <mergeCell ref="B121:F121"/>
    <mergeCell ref="B122:F122"/>
    <mergeCell ref="B123:F123"/>
    <mergeCell ref="B125:F125"/>
    <mergeCell ref="B133:F133"/>
    <mergeCell ref="H121:K121"/>
    <mergeCell ref="H122:K122"/>
    <mergeCell ref="H124:K124"/>
    <mergeCell ref="H125:J125"/>
    <mergeCell ref="H132:K132"/>
    <mergeCell ref="B131:F131"/>
    <mergeCell ref="B126:F129"/>
    <mergeCell ref="H116:K116"/>
    <mergeCell ref="H118:J118"/>
    <mergeCell ref="H119:J119"/>
    <mergeCell ref="H120:K120"/>
    <mergeCell ref="H110:K110"/>
    <mergeCell ref="H111:K111"/>
    <mergeCell ref="H112:K112"/>
    <mergeCell ref="H113:K113"/>
    <mergeCell ref="H114:K114"/>
    <mergeCell ref="B118:F118"/>
    <mergeCell ref="A28:D28"/>
    <mergeCell ref="A26:A27"/>
    <mergeCell ref="B26:B27"/>
    <mergeCell ref="C26:C27"/>
    <mergeCell ref="B111:F111"/>
    <mergeCell ref="B114:F114"/>
    <mergeCell ref="B113:F113"/>
    <mergeCell ref="B112:F112"/>
    <mergeCell ref="B110:F110"/>
    <mergeCell ref="A47:D47"/>
    <mergeCell ref="A126:A129"/>
    <mergeCell ref="B130:F130"/>
    <mergeCell ref="A8:C8"/>
    <mergeCell ref="A135:A136"/>
    <mergeCell ref="B135:F136"/>
    <mergeCell ref="B116:F117"/>
    <mergeCell ref="A116:A117"/>
    <mergeCell ref="B115:F115"/>
    <mergeCell ref="B134:F134"/>
    <mergeCell ref="B124:F124"/>
    <mergeCell ref="B132:F132"/>
    <mergeCell ref="B120:F120"/>
    <mergeCell ref="B119:F119"/>
    <mergeCell ref="A17:A18"/>
    <mergeCell ref="B17:B18"/>
    <mergeCell ref="C17:C18"/>
  </mergeCells>
  <pageMargins left="0.23622047244094491" right="0.23622047244094491" top="0.19685039370078741" bottom="0.15748031496062992" header="0.11811023622047245" footer="0.11811023622047245"/>
  <pageSetup paperSize="8" scale="5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Q161"/>
  <sheetViews>
    <sheetView zoomScale="75" zoomScaleNormal="75" workbookViewId="0">
      <selection activeCell="A8" sqref="A8:C8"/>
    </sheetView>
  </sheetViews>
  <sheetFormatPr defaultRowHeight="15" x14ac:dyDescent="0.25"/>
  <cols>
    <col min="1" max="1" width="7.7109375" style="7" customWidth="1"/>
    <col min="2" max="2" width="54.42578125" style="7" customWidth="1"/>
    <col min="3" max="3" width="75.7109375" customWidth="1"/>
    <col min="4" max="4" width="3.140625" style="226" bestFit="1" customWidth="1"/>
    <col min="5" max="5" width="8.5703125" style="230" customWidth="1"/>
    <col min="6" max="6" width="4" style="7" bestFit="1" customWidth="1"/>
    <col min="7" max="7" width="75.7109375" customWidth="1"/>
    <col min="8" max="8" width="5" style="7" customWidth="1"/>
    <col min="9" max="9" width="4" style="7" bestFit="1" customWidth="1"/>
    <col min="10" max="10" width="75.7109375" customWidth="1"/>
    <col min="11" max="11" width="3.5703125" style="7" customWidth="1"/>
    <col min="12" max="12" width="32.85546875" style="7" bestFit="1" customWidth="1"/>
    <col min="13" max="17" width="9.140625" style="7"/>
  </cols>
  <sheetData>
    <row r="1" spans="1:12" s="7" customFormat="1" x14ac:dyDescent="0.25">
      <c r="D1" s="226"/>
      <c r="E1" s="230"/>
    </row>
    <row r="2" spans="1:12" s="7" customFormat="1" x14ac:dyDescent="0.25">
      <c r="D2" s="226"/>
      <c r="E2" s="230"/>
    </row>
    <row r="3" spans="1:12" s="7" customFormat="1" x14ac:dyDescent="0.25">
      <c r="D3" s="226"/>
      <c r="E3" s="230"/>
    </row>
    <row r="4" spans="1:12" s="7" customFormat="1" ht="18" x14ac:dyDescent="0.25">
      <c r="B4" s="1001" t="s">
        <v>1250</v>
      </c>
      <c r="E4" s="230"/>
    </row>
    <row r="5" spans="1:12" s="7" customFormat="1" x14ac:dyDescent="0.25">
      <c r="D5" s="226"/>
      <c r="E5" s="230"/>
    </row>
    <row r="6" spans="1:12" s="7" customFormat="1" x14ac:dyDescent="0.25">
      <c r="D6" s="226"/>
      <c r="E6" s="230"/>
    </row>
    <row r="7" spans="1:12" s="7" customFormat="1" x14ac:dyDescent="0.25">
      <c r="D7" s="226"/>
      <c r="E7" s="230"/>
    </row>
    <row r="8" spans="1:12" s="134" customFormat="1" ht="15.75" customHeight="1" x14ac:dyDescent="0.25">
      <c r="A8" s="2198" t="s">
        <v>131</v>
      </c>
      <c r="B8" s="2198"/>
      <c r="C8" s="2198"/>
      <c r="D8" s="53"/>
      <c r="E8" s="1002"/>
      <c r="F8" s="1002"/>
      <c r="J8" s="2284" t="s">
        <v>523</v>
      </c>
      <c r="K8" s="2285"/>
      <c r="L8" s="2286"/>
    </row>
    <row r="9" spans="1:12" s="134" customFormat="1" ht="15.75" x14ac:dyDescent="0.25">
      <c r="A9" s="908">
        <v>1</v>
      </c>
      <c r="B9" s="710" t="s">
        <v>127</v>
      </c>
      <c r="C9" s="185" t="s">
        <v>128</v>
      </c>
      <c r="D9" s="53"/>
      <c r="E9" s="1002"/>
      <c r="F9" s="1002"/>
      <c r="J9" s="2287"/>
      <c r="K9" s="2288"/>
      <c r="L9" s="2289"/>
    </row>
    <row r="10" spans="1:12" s="7" customFormat="1" ht="15.75" x14ac:dyDescent="0.25">
      <c r="A10" s="908">
        <v>2</v>
      </c>
      <c r="B10" s="710" t="s">
        <v>91</v>
      </c>
      <c r="C10" s="973" t="s">
        <v>223</v>
      </c>
      <c r="D10" s="226"/>
      <c r="E10" s="669" t="s">
        <v>95</v>
      </c>
      <c r="F10" s="1020"/>
      <c r="G10" s="966" t="s">
        <v>225</v>
      </c>
      <c r="H10" s="979"/>
      <c r="I10" s="462"/>
      <c r="J10" s="2287"/>
      <c r="K10" s="2288"/>
      <c r="L10" s="2289"/>
    </row>
    <row r="11" spans="1:12" s="7" customFormat="1" ht="15.75" x14ac:dyDescent="0.25">
      <c r="A11" s="908">
        <v>3</v>
      </c>
      <c r="B11" s="710" t="s">
        <v>226</v>
      </c>
      <c r="C11" s="973" t="s">
        <v>227</v>
      </c>
      <c r="D11" s="226"/>
      <c r="E11" s="1740"/>
      <c r="F11" s="990"/>
      <c r="G11" s="535"/>
      <c r="H11" s="979"/>
      <c r="I11" s="462"/>
      <c r="J11" s="2287"/>
      <c r="K11" s="2288"/>
      <c r="L11" s="2289"/>
    </row>
    <row r="12" spans="1:12" s="7" customFormat="1" ht="15.75" x14ac:dyDescent="0.25">
      <c r="A12" s="908">
        <v>4</v>
      </c>
      <c r="B12" s="710" t="s">
        <v>90</v>
      </c>
      <c r="C12" s="1572" t="s">
        <v>524</v>
      </c>
      <c r="D12" s="1597"/>
      <c r="E12" s="924" t="s">
        <v>95</v>
      </c>
      <c r="F12" s="1598"/>
      <c r="G12" s="1555" t="s">
        <v>224</v>
      </c>
      <c r="H12" s="979"/>
      <c r="I12" s="462"/>
      <c r="J12" s="2287"/>
      <c r="K12" s="2288"/>
      <c r="L12" s="2289"/>
    </row>
    <row r="13" spans="1:12" s="7" customFormat="1" ht="15.75" x14ac:dyDescent="0.25">
      <c r="A13" s="908">
        <v>5</v>
      </c>
      <c r="B13" s="710" t="s">
        <v>526</v>
      </c>
      <c r="C13" s="1572" t="s">
        <v>525</v>
      </c>
      <c r="D13" s="1597"/>
      <c r="E13" s="924" t="s">
        <v>95</v>
      </c>
      <c r="F13" s="1598"/>
      <c r="G13" s="1555" t="s">
        <v>515</v>
      </c>
      <c r="H13" s="979"/>
      <c r="I13" s="462"/>
      <c r="J13" s="2287"/>
      <c r="K13" s="2288"/>
      <c r="L13" s="2289"/>
    </row>
    <row r="14" spans="1:12" s="7" customFormat="1" ht="15.75" x14ac:dyDescent="0.25">
      <c r="A14" s="908">
        <v>6</v>
      </c>
      <c r="B14" s="710" t="s">
        <v>228</v>
      </c>
      <c r="C14" s="1572" t="s">
        <v>238</v>
      </c>
      <c r="D14" s="1597"/>
      <c r="E14" s="924" t="s">
        <v>95</v>
      </c>
      <c r="F14" s="1598"/>
      <c r="G14" s="1555" t="s">
        <v>233</v>
      </c>
      <c r="H14" s="979"/>
      <c r="I14" s="462"/>
      <c r="J14" s="2287"/>
      <c r="K14" s="2288"/>
      <c r="L14" s="2289"/>
    </row>
    <row r="15" spans="1:12" s="7" customFormat="1" ht="15.75" x14ac:dyDescent="0.25">
      <c r="A15" s="908">
        <v>7</v>
      </c>
      <c r="B15" s="710" t="s">
        <v>229</v>
      </c>
      <c r="C15" s="1572" t="s">
        <v>239</v>
      </c>
      <c r="D15" s="1597"/>
      <c r="E15" s="924" t="s">
        <v>95</v>
      </c>
      <c r="F15" s="1598"/>
      <c r="G15" s="1555" t="s">
        <v>234</v>
      </c>
      <c r="H15" s="979"/>
      <c r="I15" s="462"/>
      <c r="J15" s="2287"/>
      <c r="K15" s="2288"/>
      <c r="L15" s="2289"/>
    </row>
    <row r="16" spans="1:12" s="7" customFormat="1" ht="15.75" x14ac:dyDescent="0.25">
      <c r="A16" s="908">
        <v>8</v>
      </c>
      <c r="B16" s="710" t="s">
        <v>230</v>
      </c>
      <c r="C16" s="1572" t="s">
        <v>240</v>
      </c>
      <c r="D16" s="1597"/>
      <c r="E16" s="924" t="s">
        <v>95</v>
      </c>
      <c r="F16" s="1598"/>
      <c r="G16" s="1555" t="s">
        <v>235</v>
      </c>
      <c r="H16" s="979"/>
      <c r="I16" s="462"/>
      <c r="J16" s="2290"/>
      <c r="K16" s="2291"/>
      <c r="L16" s="2292"/>
    </row>
    <row r="17" spans="1:12" s="7" customFormat="1" ht="15.75" x14ac:dyDescent="0.25">
      <c r="A17" s="908">
        <v>9</v>
      </c>
      <c r="B17" s="710" t="s">
        <v>101</v>
      </c>
      <c r="C17" s="1565">
        <v>43938</v>
      </c>
      <c r="D17" s="1597"/>
      <c r="E17" s="719"/>
      <c r="F17" s="719"/>
      <c r="G17" s="134"/>
      <c r="H17" s="134"/>
      <c r="I17" s="132"/>
      <c r="J17" s="1651"/>
      <c r="K17" s="1651"/>
      <c r="L17" s="1651"/>
    </row>
    <row r="18" spans="1:12" s="7" customFormat="1" ht="15.75" x14ac:dyDescent="0.25">
      <c r="A18" s="908">
        <v>10</v>
      </c>
      <c r="B18" s="710" t="s">
        <v>123</v>
      </c>
      <c r="C18" s="668">
        <v>0.45520833333333338</v>
      </c>
      <c r="D18" s="1597"/>
      <c r="E18" s="719"/>
      <c r="F18" s="719"/>
      <c r="G18" s="134"/>
      <c r="H18" s="134"/>
      <c r="I18" s="132"/>
      <c r="J18" s="1019"/>
      <c r="K18" s="1019"/>
      <c r="L18" s="1019"/>
    </row>
    <row r="19" spans="1:12" s="7" customFormat="1" ht="15.75" x14ac:dyDescent="0.25">
      <c r="A19" s="908">
        <v>11</v>
      </c>
      <c r="B19" s="710" t="s">
        <v>124</v>
      </c>
      <c r="C19" s="714" t="s">
        <v>125</v>
      </c>
      <c r="D19" s="1597"/>
      <c r="E19" s="2299"/>
      <c r="F19" s="2299"/>
      <c r="G19" s="193"/>
      <c r="H19" s="193"/>
      <c r="I19" s="132"/>
    </row>
    <row r="20" spans="1:12" s="7" customFormat="1" ht="15.75" x14ac:dyDescent="0.25">
      <c r="A20" s="908">
        <v>12</v>
      </c>
      <c r="B20" s="710" t="s">
        <v>102</v>
      </c>
      <c r="C20" s="1565">
        <v>43942</v>
      </c>
      <c r="D20" s="1597"/>
      <c r="E20" s="719"/>
      <c r="F20" s="719"/>
      <c r="G20" s="134"/>
      <c r="H20" s="134"/>
      <c r="I20" s="132"/>
    </row>
    <row r="21" spans="1:12" s="7" customFormat="1" ht="15.75" x14ac:dyDescent="0.25">
      <c r="A21" s="908">
        <v>13</v>
      </c>
      <c r="B21" s="710" t="s">
        <v>103</v>
      </c>
      <c r="C21" s="1565">
        <f>C20+7</f>
        <v>43949</v>
      </c>
      <c r="D21" s="1597"/>
      <c r="E21" s="719"/>
      <c r="F21" s="719"/>
      <c r="G21" s="134"/>
      <c r="H21" s="143"/>
      <c r="I21" s="175"/>
      <c r="J21" s="168"/>
    </row>
    <row r="22" spans="1:12" s="7" customFormat="1" ht="15.75" x14ac:dyDescent="0.25">
      <c r="A22" s="2188">
        <v>14</v>
      </c>
      <c r="B22" s="2190" t="s">
        <v>85</v>
      </c>
      <c r="C22" s="2192" t="s">
        <v>98</v>
      </c>
      <c r="D22" s="1597"/>
      <c r="E22" s="2254" t="s">
        <v>180</v>
      </c>
      <c r="F22" s="2254"/>
      <c r="G22" s="1556" t="s">
        <v>92</v>
      </c>
      <c r="H22" s="2281"/>
      <c r="I22" s="2281"/>
      <c r="J22" s="169"/>
    </row>
    <row r="23" spans="1:12" s="7" customFormat="1" ht="15.75" x14ac:dyDescent="0.25">
      <c r="A23" s="2189"/>
      <c r="B23" s="2191"/>
      <c r="C23" s="2193"/>
      <c r="D23" s="1597"/>
      <c r="E23" s="2254" t="s">
        <v>181</v>
      </c>
      <c r="F23" s="2254"/>
      <c r="G23" s="1555" t="s">
        <v>119</v>
      </c>
      <c r="H23" s="959"/>
      <c r="I23" s="959"/>
      <c r="J23" s="169"/>
    </row>
    <row r="24" spans="1:12" s="7" customFormat="1" ht="15.75" x14ac:dyDescent="0.25">
      <c r="A24" s="908">
        <v>15</v>
      </c>
      <c r="B24" s="710" t="s">
        <v>86</v>
      </c>
      <c r="C24" s="1567">
        <v>30000000</v>
      </c>
      <c r="D24" s="1597"/>
      <c r="E24" s="672"/>
      <c r="F24" s="672"/>
      <c r="G24" s="134"/>
      <c r="H24" s="134"/>
      <c r="I24" s="132"/>
    </row>
    <row r="25" spans="1:12" s="7" customFormat="1" ht="15.75" x14ac:dyDescent="0.25">
      <c r="A25" s="908">
        <v>16</v>
      </c>
      <c r="B25" s="710" t="s">
        <v>87</v>
      </c>
      <c r="C25" s="1567">
        <f>(C24*(G25/100))+(C24*((1.5*340)/(100*365)))</f>
        <v>30641478.082191776</v>
      </c>
      <c r="D25" s="1597"/>
      <c r="E25" s="2282" t="s">
        <v>100</v>
      </c>
      <c r="F25" s="2283"/>
      <c r="G25" s="1557">
        <v>100.741</v>
      </c>
      <c r="H25" s="173"/>
      <c r="I25" s="462"/>
    </row>
    <row r="26" spans="1:12" s="7" customFormat="1" ht="15.75" x14ac:dyDescent="0.25">
      <c r="A26" s="908">
        <v>17</v>
      </c>
      <c r="B26" s="710" t="s">
        <v>83</v>
      </c>
      <c r="C26" s="1567">
        <f>C25*(1-0.005)</f>
        <v>30488270.691780817</v>
      </c>
      <c r="D26" s="1597"/>
      <c r="E26" s="2282" t="s">
        <v>89</v>
      </c>
      <c r="F26" s="2283"/>
      <c r="G26" s="1559">
        <f>(C25-C26)/C25</f>
        <v>5.000000000000027E-3</v>
      </c>
      <c r="H26" s="195"/>
      <c r="I26" s="807"/>
    </row>
    <row r="27" spans="1:12" s="7" customFormat="1" ht="15.75" x14ac:dyDescent="0.25">
      <c r="A27" s="908">
        <v>18</v>
      </c>
      <c r="B27" s="710" t="s">
        <v>88</v>
      </c>
      <c r="C27" s="1555" t="s">
        <v>99</v>
      </c>
      <c r="D27" s="1597"/>
      <c r="E27" s="63"/>
      <c r="F27" s="63"/>
      <c r="G27" s="134"/>
      <c r="H27" s="134"/>
      <c r="I27" s="132"/>
    </row>
    <row r="28" spans="1:12" s="7" customFormat="1" ht="15.75" x14ac:dyDescent="0.25">
      <c r="A28" s="908">
        <v>19</v>
      </c>
      <c r="B28" s="710" t="s">
        <v>82</v>
      </c>
      <c r="C28" s="533">
        <v>-6.1000000000000004E-3</v>
      </c>
      <c r="D28" s="1597"/>
      <c r="E28" s="147"/>
      <c r="F28" s="147"/>
      <c r="G28" s="1561"/>
      <c r="H28" s="979"/>
      <c r="I28" s="956"/>
    </row>
    <row r="29" spans="1:12" s="7" customFormat="1" ht="15.75" x14ac:dyDescent="0.25">
      <c r="A29" s="908">
        <v>20</v>
      </c>
      <c r="B29" s="710" t="s">
        <v>84</v>
      </c>
      <c r="C29" s="1567">
        <f>C26*(1+((C28*(C21-C20))/(360)))</f>
        <v>30484654.444118209</v>
      </c>
      <c r="D29" s="1597"/>
      <c r="E29" s="672"/>
      <c r="F29" s="672"/>
      <c r="G29" s="134"/>
      <c r="H29" s="134"/>
      <c r="I29" s="132"/>
    </row>
    <row r="30" spans="1:12" s="7" customFormat="1" ht="15.75" x14ac:dyDescent="0.25">
      <c r="A30" s="908">
        <v>21</v>
      </c>
      <c r="B30" s="710" t="s">
        <v>306</v>
      </c>
      <c r="C30" s="185" t="s">
        <v>204</v>
      </c>
      <c r="D30" s="1597"/>
      <c r="E30" s="2279" t="s">
        <v>95</v>
      </c>
      <c r="F30" s="2280"/>
      <c r="G30" s="185" t="s">
        <v>203</v>
      </c>
      <c r="H30" s="193"/>
      <c r="I30" s="462"/>
    </row>
    <row r="31" spans="1:12" s="7" customFormat="1" ht="15.75" x14ac:dyDescent="0.25">
      <c r="A31" s="1012"/>
      <c r="B31" s="1994"/>
      <c r="C31" s="1890"/>
      <c r="D31" s="1909"/>
      <c r="E31" s="1968"/>
      <c r="F31" s="1995"/>
      <c r="G31" s="1890"/>
      <c r="H31" s="193"/>
      <c r="I31" s="462"/>
    </row>
    <row r="32" spans="1:12" s="7" customFormat="1" ht="15.75" x14ac:dyDescent="0.25">
      <c r="A32" s="2196" t="s">
        <v>1155</v>
      </c>
      <c r="B32" s="2196"/>
      <c r="C32" s="2196"/>
      <c r="D32" s="53"/>
      <c r="E32" s="53"/>
      <c r="F32" s="2196" t="s">
        <v>758</v>
      </c>
      <c r="G32" s="2196"/>
      <c r="H32" s="1566"/>
      <c r="I32" s="2196" t="s">
        <v>759</v>
      </c>
      <c r="J32" s="2196"/>
      <c r="K32" s="1021"/>
      <c r="L32" s="740" t="s">
        <v>795</v>
      </c>
    </row>
    <row r="33" spans="1:12" s="7" customFormat="1" ht="15.75" customHeight="1" x14ac:dyDescent="0.25">
      <c r="A33" s="1560">
        <v>1</v>
      </c>
      <c r="B33" s="515" t="s">
        <v>0</v>
      </c>
      <c r="C33" s="1563" t="s">
        <v>640</v>
      </c>
      <c r="D33" s="203" t="s">
        <v>130</v>
      </c>
      <c r="E33" s="527" t="s">
        <v>273</v>
      </c>
      <c r="F33" s="1560">
        <v>1</v>
      </c>
      <c r="G33" s="1562" t="s">
        <v>640</v>
      </c>
      <c r="I33" s="426">
        <v>1</v>
      </c>
      <c r="J33" s="968" t="s">
        <v>640</v>
      </c>
      <c r="L33" s="913">
        <v>1.1399999999999999</v>
      </c>
    </row>
    <row r="34" spans="1:12" s="7" customFormat="1" ht="15.75" customHeight="1" x14ac:dyDescent="0.25">
      <c r="A34" s="1560">
        <v>2</v>
      </c>
      <c r="B34" s="515" t="s">
        <v>1</v>
      </c>
      <c r="C34" s="1570" t="str">
        <f>G12</f>
        <v>549300RM34L56MA11M54</v>
      </c>
      <c r="D34" s="203" t="s">
        <v>130</v>
      </c>
      <c r="E34" s="524" t="s">
        <v>273</v>
      </c>
      <c r="F34" s="1560">
        <v>2</v>
      </c>
      <c r="G34" s="1572" t="str">
        <f>C34</f>
        <v>549300RM34L56MA11M54</v>
      </c>
      <c r="I34" s="426">
        <v>2</v>
      </c>
      <c r="J34" s="1572" t="str">
        <f>C34</f>
        <v>549300RM34L56MA11M54</v>
      </c>
      <c r="L34" s="913">
        <v>4.0999999999999996</v>
      </c>
    </row>
    <row r="35" spans="1:12" s="7" customFormat="1" ht="15.75" customHeight="1" x14ac:dyDescent="0.25">
      <c r="A35" s="1560">
        <v>3</v>
      </c>
      <c r="B35" s="515" t="s">
        <v>40</v>
      </c>
      <c r="C35" s="1570" t="str">
        <f>G14</f>
        <v>549300KM1L458YNTN211</v>
      </c>
      <c r="D35" s="203" t="s">
        <v>130</v>
      </c>
      <c r="E35" s="524" t="s">
        <v>273</v>
      </c>
      <c r="F35" s="1560">
        <v>3</v>
      </c>
      <c r="G35" s="1572" t="str">
        <f>G15</f>
        <v>549300091MND56LQ2L89</v>
      </c>
      <c r="I35" s="426">
        <v>3</v>
      </c>
      <c r="J35" s="1572" t="str">
        <f>G16</f>
        <v>549300077NBE657MLP47</v>
      </c>
      <c r="L35" s="913">
        <v>4.0999999999999996</v>
      </c>
    </row>
    <row r="36" spans="1:12" s="7" customFormat="1" ht="15.75" customHeight="1" x14ac:dyDescent="0.25">
      <c r="A36" s="1560">
        <v>4</v>
      </c>
      <c r="B36" s="515" t="s">
        <v>12</v>
      </c>
      <c r="C36" s="1571" t="s">
        <v>106</v>
      </c>
      <c r="D36" s="203" t="s">
        <v>130</v>
      </c>
      <c r="E36" s="144"/>
      <c r="F36" s="1560">
        <v>4</v>
      </c>
      <c r="G36" s="1555" t="s">
        <v>106</v>
      </c>
      <c r="I36" s="426">
        <v>4</v>
      </c>
      <c r="J36" s="1555" t="s">
        <v>106</v>
      </c>
      <c r="L36" s="913"/>
    </row>
    <row r="37" spans="1:12" s="7" customFormat="1" ht="15.75" customHeight="1" x14ac:dyDescent="0.25">
      <c r="A37" s="1560">
        <v>5</v>
      </c>
      <c r="B37" s="515" t="s">
        <v>2</v>
      </c>
      <c r="C37" s="1570" t="s">
        <v>756</v>
      </c>
      <c r="D37" s="203" t="s">
        <v>130</v>
      </c>
      <c r="E37" s="145"/>
      <c r="F37" s="1560">
        <v>5</v>
      </c>
      <c r="G37" s="1572" t="str">
        <f>C37</f>
        <v>UCIT</v>
      </c>
      <c r="I37" s="426">
        <v>5</v>
      </c>
      <c r="J37" s="1572" t="str">
        <f>C37</f>
        <v>UCIT</v>
      </c>
      <c r="L37" s="913"/>
    </row>
    <row r="38" spans="1:12" s="7" customFormat="1" ht="15.75" customHeight="1" x14ac:dyDescent="0.25">
      <c r="A38" s="1560">
        <v>6</v>
      </c>
      <c r="B38" s="515" t="s">
        <v>419</v>
      </c>
      <c r="C38" s="1570" t="s">
        <v>237</v>
      </c>
      <c r="D38" s="203" t="s">
        <v>44</v>
      </c>
      <c r="E38" s="144"/>
      <c r="F38" s="1560">
        <v>6</v>
      </c>
      <c r="G38" s="1572" t="str">
        <f>C38</f>
        <v>MMFT</v>
      </c>
      <c r="I38" s="426">
        <v>6</v>
      </c>
      <c r="J38" s="1572" t="str">
        <f>C38</f>
        <v>MMFT</v>
      </c>
      <c r="L38" s="913">
        <v>4.5</v>
      </c>
    </row>
    <row r="39" spans="1:12" ht="15.75" customHeight="1" x14ac:dyDescent="0.25">
      <c r="A39" s="1560">
        <v>7</v>
      </c>
      <c r="B39" s="515" t="s">
        <v>420</v>
      </c>
      <c r="C39" s="39"/>
      <c r="D39" s="203" t="s">
        <v>43</v>
      </c>
      <c r="E39" s="527" t="s">
        <v>273</v>
      </c>
      <c r="F39" s="1560">
        <v>7</v>
      </c>
      <c r="G39" s="1569"/>
      <c r="I39" s="426">
        <v>7</v>
      </c>
      <c r="J39" s="1569"/>
      <c r="L39" s="913"/>
    </row>
    <row r="40" spans="1:12" ht="15.75" customHeight="1" x14ac:dyDescent="0.25">
      <c r="A40" s="1560">
        <v>8</v>
      </c>
      <c r="B40" s="515" t="s">
        <v>421</v>
      </c>
      <c r="C40" s="39"/>
      <c r="D40" s="203" t="s">
        <v>43</v>
      </c>
      <c r="E40" s="527" t="s">
        <v>273</v>
      </c>
      <c r="F40" s="1560">
        <v>8</v>
      </c>
      <c r="G40" s="1569"/>
      <c r="I40" s="426">
        <v>8</v>
      </c>
      <c r="J40" s="1569"/>
      <c r="L40" s="913"/>
    </row>
    <row r="41" spans="1:12" ht="15.75" customHeight="1" x14ac:dyDescent="0.25">
      <c r="A41" s="1560">
        <v>9</v>
      </c>
      <c r="B41" s="515" t="s">
        <v>5</v>
      </c>
      <c r="C41" s="1574" t="s">
        <v>109</v>
      </c>
      <c r="D41" s="203" t="s">
        <v>130</v>
      </c>
      <c r="E41" s="1739"/>
      <c r="F41" s="1560">
        <v>9</v>
      </c>
      <c r="G41" s="1568" t="s">
        <v>109</v>
      </c>
      <c r="I41" s="426">
        <v>9</v>
      </c>
      <c r="J41" s="1568" t="s">
        <v>109</v>
      </c>
      <c r="L41" s="913">
        <v>6.17</v>
      </c>
    </row>
    <row r="42" spans="1:12" ht="15.75" customHeight="1" x14ac:dyDescent="0.25">
      <c r="A42" s="1560">
        <v>10</v>
      </c>
      <c r="B42" s="515" t="s">
        <v>6</v>
      </c>
      <c r="C42" s="1572" t="str">
        <f>G13</f>
        <v>549300RM34X92OB23P19</v>
      </c>
      <c r="D42" s="203" t="s">
        <v>130</v>
      </c>
      <c r="E42" s="524" t="s">
        <v>273</v>
      </c>
      <c r="F42" s="1560">
        <v>10</v>
      </c>
      <c r="G42" s="1573" t="str">
        <f>C42</f>
        <v>549300RM34X92OB23P19</v>
      </c>
      <c r="I42" s="426">
        <v>10</v>
      </c>
      <c r="J42" s="1573" t="str">
        <f>C42</f>
        <v>549300RM34X92OB23P19</v>
      </c>
      <c r="L42" s="913">
        <v>4.0999999999999996</v>
      </c>
    </row>
    <row r="43" spans="1:12" ht="15.75" customHeight="1" x14ac:dyDescent="0.25">
      <c r="A43" s="426">
        <v>11</v>
      </c>
      <c r="B43" s="515" t="s">
        <v>7</v>
      </c>
      <c r="C43" s="40" t="str">
        <f>G10</f>
        <v>AL61GG34LM12CV28I911</v>
      </c>
      <c r="D43" s="203" t="s">
        <v>130</v>
      </c>
      <c r="E43" s="1741"/>
      <c r="F43" s="426">
        <v>11</v>
      </c>
      <c r="G43" s="171" t="str">
        <f>C43</f>
        <v>AL61GG34LM12CV28I911</v>
      </c>
      <c r="I43" s="426">
        <v>11</v>
      </c>
      <c r="J43" s="171" t="str">
        <f>C43</f>
        <v>AL61GG34LM12CV28I911</v>
      </c>
      <c r="L43" s="913">
        <v>4.0999999999999996</v>
      </c>
    </row>
    <row r="44" spans="1:12" ht="15.75" customHeight="1" x14ac:dyDescent="0.25">
      <c r="A44" s="426">
        <v>12</v>
      </c>
      <c r="B44" s="515" t="s">
        <v>46</v>
      </c>
      <c r="C44" s="40" t="s">
        <v>108</v>
      </c>
      <c r="D44" s="203" t="s">
        <v>130</v>
      </c>
      <c r="E44" s="1741"/>
      <c r="F44" s="426">
        <v>12</v>
      </c>
      <c r="G44" s="171" t="s">
        <v>108</v>
      </c>
      <c r="I44" s="426">
        <v>12</v>
      </c>
      <c r="J44" s="171" t="s">
        <v>108</v>
      </c>
      <c r="L44" s="913"/>
    </row>
    <row r="45" spans="1:12" ht="15.75" customHeight="1" x14ac:dyDescent="0.25">
      <c r="A45" s="426">
        <v>13</v>
      </c>
      <c r="B45" s="515" t="s">
        <v>8</v>
      </c>
      <c r="C45" s="117"/>
      <c r="D45" s="203" t="s">
        <v>43</v>
      </c>
      <c r="E45" s="524" t="s">
        <v>273</v>
      </c>
      <c r="F45" s="426">
        <v>13</v>
      </c>
      <c r="G45" s="94"/>
      <c r="I45" s="426">
        <v>13</v>
      </c>
      <c r="J45" s="94"/>
      <c r="L45" s="913">
        <v>4.0999999999999996</v>
      </c>
    </row>
    <row r="46" spans="1:12" ht="15.75" customHeight="1" x14ac:dyDescent="0.25">
      <c r="A46" s="426">
        <v>14</v>
      </c>
      <c r="B46" s="515" t="s">
        <v>9</v>
      </c>
      <c r="C46" s="39"/>
      <c r="D46" s="203" t="s">
        <v>43</v>
      </c>
      <c r="E46" s="660"/>
      <c r="F46" s="426">
        <v>14</v>
      </c>
      <c r="G46" s="68"/>
      <c r="I46" s="426">
        <v>14</v>
      </c>
      <c r="J46" s="68"/>
      <c r="L46" s="913"/>
    </row>
    <row r="47" spans="1:12" ht="15.75" customHeight="1" x14ac:dyDescent="0.25">
      <c r="A47" s="426">
        <v>15</v>
      </c>
      <c r="B47" s="515" t="s">
        <v>10</v>
      </c>
      <c r="C47" s="39"/>
      <c r="D47" s="203" t="s">
        <v>43</v>
      </c>
      <c r="E47" s="162"/>
      <c r="F47" s="426">
        <v>15</v>
      </c>
      <c r="G47" s="68"/>
      <c r="I47" s="426">
        <v>15</v>
      </c>
      <c r="J47" s="68"/>
      <c r="L47" s="913" t="s">
        <v>1116</v>
      </c>
    </row>
    <row r="48" spans="1:12" ht="15.75" customHeight="1" x14ac:dyDescent="0.25">
      <c r="A48" s="426">
        <v>16</v>
      </c>
      <c r="B48" s="515" t="s">
        <v>41</v>
      </c>
      <c r="C48" s="39"/>
      <c r="D48" s="203" t="s">
        <v>44</v>
      </c>
      <c r="E48" s="162"/>
      <c r="F48" s="426">
        <v>16</v>
      </c>
      <c r="G48" s="68"/>
      <c r="I48" s="426">
        <v>16</v>
      </c>
      <c r="J48" s="68"/>
      <c r="L48" s="913"/>
    </row>
    <row r="49" spans="1:12" ht="15.75" customHeight="1" x14ac:dyDescent="0.25">
      <c r="A49" s="426">
        <v>17</v>
      </c>
      <c r="B49" s="515" t="s">
        <v>11</v>
      </c>
      <c r="C49" s="92" t="str">
        <f>G30</f>
        <v>549300WCGB70D06XZS54</v>
      </c>
      <c r="D49" s="203" t="s">
        <v>43</v>
      </c>
      <c r="E49" s="527" t="s">
        <v>273</v>
      </c>
      <c r="F49" s="426">
        <v>17</v>
      </c>
      <c r="G49" s="105" t="str">
        <f>C49</f>
        <v>549300WCGB70D06XZS54</v>
      </c>
      <c r="I49" s="426">
        <v>17</v>
      </c>
      <c r="J49" s="105" t="str">
        <f>C49</f>
        <v>549300WCGB70D06XZS54</v>
      </c>
      <c r="L49" s="913">
        <v>4.4000000000000004</v>
      </c>
    </row>
    <row r="50" spans="1:12" ht="15.75" customHeight="1" x14ac:dyDescent="0.25">
      <c r="A50" s="426">
        <v>18</v>
      </c>
      <c r="B50" s="515" t="s">
        <v>153</v>
      </c>
      <c r="C50" s="1573" t="str">
        <f>G12</f>
        <v>549300RM34L56MA11M54</v>
      </c>
      <c r="D50" s="203" t="s">
        <v>43</v>
      </c>
      <c r="E50" s="524" t="s">
        <v>273</v>
      </c>
      <c r="F50" s="1560">
        <v>18</v>
      </c>
      <c r="G50" s="1572" t="str">
        <f>C50</f>
        <v>549300RM34L56MA11M54</v>
      </c>
      <c r="H50" s="230"/>
      <c r="I50" s="1560">
        <v>18</v>
      </c>
      <c r="J50" s="1572" t="str">
        <f>C50</f>
        <v>549300RM34L56MA11M54</v>
      </c>
      <c r="L50" s="913" t="s">
        <v>1097</v>
      </c>
    </row>
    <row r="51" spans="1:12" ht="15.75" customHeight="1" x14ac:dyDescent="0.25">
      <c r="A51" s="2197"/>
      <c r="B51" s="2197"/>
      <c r="C51" s="2197"/>
      <c r="D51" s="2197"/>
      <c r="E51" s="1747"/>
      <c r="F51" s="1599"/>
      <c r="G51" s="15"/>
      <c r="H51" s="230"/>
      <c r="I51" s="1599"/>
      <c r="J51" s="15"/>
      <c r="L51" s="47"/>
    </row>
    <row r="52" spans="1:12" ht="15.75" customHeight="1" x14ac:dyDescent="0.25">
      <c r="A52" s="426">
        <v>1</v>
      </c>
      <c r="B52" s="515" t="s">
        <v>49</v>
      </c>
      <c r="C52" s="17" t="s">
        <v>120</v>
      </c>
      <c r="D52" s="934" t="s">
        <v>130</v>
      </c>
      <c r="E52" s="527" t="s">
        <v>273</v>
      </c>
      <c r="F52" s="426">
        <v>1</v>
      </c>
      <c r="G52" s="17" t="s">
        <v>231</v>
      </c>
      <c r="I52" s="426">
        <v>1</v>
      </c>
      <c r="J52" s="17" t="s">
        <v>232</v>
      </c>
      <c r="L52" s="913" t="s">
        <v>1075</v>
      </c>
    </row>
    <row r="53" spans="1:12" ht="15.75" customHeight="1" x14ac:dyDescent="0.25">
      <c r="A53" s="426">
        <v>2</v>
      </c>
      <c r="B53" s="515" t="s">
        <v>15</v>
      </c>
      <c r="C53" s="68"/>
      <c r="D53" s="934" t="s">
        <v>44</v>
      </c>
      <c r="E53" s="1747"/>
      <c r="F53" s="426">
        <v>2</v>
      </c>
      <c r="G53" s="68"/>
      <c r="I53" s="426">
        <v>2</v>
      </c>
      <c r="J53" s="68"/>
      <c r="L53" s="913"/>
    </row>
    <row r="54" spans="1:12" ht="15.75" customHeight="1" x14ac:dyDescent="0.25">
      <c r="A54" s="426">
        <v>3</v>
      </c>
      <c r="B54" s="515" t="s">
        <v>79</v>
      </c>
      <c r="C54" s="232" t="s">
        <v>542</v>
      </c>
      <c r="D54" s="934" t="s">
        <v>130</v>
      </c>
      <c r="E54" s="159"/>
      <c r="F54" s="426">
        <v>3</v>
      </c>
      <c r="G54" s="232" t="s">
        <v>542</v>
      </c>
      <c r="I54" s="426">
        <v>3</v>
      </c>
      <c r="J54" s="232" t="s">
        <v>542</v>
      </c>
      <c r="L54" s="913">
        <v>9.1999999999999993</v>
      </c>
    </row>
    <row r="55" spans="1:12" ht="15.75" customHeight="1" x14ac:dyDescent="0.25">
      <c r="A55" s="426">
        <v>4</v>
      </c>
      <c r="B55" s="515" t="s">
        <v>34</v>
      </c>
      <c r="C55" s="105" t="s">
        <v>110</v>
      </c>
      <c r="D55" s="934" t="s">
        <v>130</v>
      </c>
      <c r="E55" s="1747"/>
      <c r="F55" s="545">
        <v>4</v>
      </c>
      <c r="G55" s="105" t="s">
        <v>110</v>
      </c>
      <c r="H55" s="139"/>
      <c r="I55" s="545">
        <v>4</v>
      </c>
      <c r="J55" s="105" t="s">
        <v>110</v>
      </c>
      <c r="L55" s="913" t="s">
        <v>1098</v>
      </c>
    </row>
    <row r="56" spans="1:12" ht="15.75" customHeight="1" x14ac:dyDescent="0.25">
      <c r="A56" s="426">
        <v>5</v>
      </c>
      <c r="B56" s="515" t="s">
        <v>16</v>
      </c>
      <c r="C56" s="17" t="b">
        <v>0</v>
      </c>
      <c r="D56" s="934" t="s">
        <v>130</v>
      </c>
      <c r="E56" s="1747"/>
      <c r="F56" s="426">
        <v>5</v>
      </c>
      <c r="G56" s="17" t="b">
        <v>0</v>
      </c>
      <c r="I56" s="426">
        <v>5</v>
      </c>
      <c r="J56" s="17" t="b">
        <v>0</v>
      </c>
      <c r="L56" s="913" t="s">
        <v>1099</v>
      </c>
    </row>
    <row r="57" spans="1:12" ht="15.75" customHeight="1" x14ac:dyDescent="0.25">
      <c r="A57" s="426">
        <v>6</v>
      </c>
      <c r="B57" s="515" t="s">
        <v>50</v>
      </c>
      <c r="C57" s="68"/>
      <c r="D57" s="934" t="s">
        <v>44</v>
      </c>
      <c r="E57" s="1747"/>
      <c r="F57" s="426">
        <v>6</v>
      </c>
      <c r="G57" s="68"/>
      <c r="I57" s="426">
        <v>6</v>
      </c>
      <c r="J57" s="68"/>
      <c r="L57" s="913"/>
    </row>
    <row r="58" spans="1:12" ht="15.75" customHeight="1" x14ac:dyDescent="0.25">
      <c r="A58" s="426">
        <v>7</v>
      </c>
      <c r="B58" s="515" t="s">
        <v>13</v>
      </c>
      <c r="C58" s="68"/>
      <c r="D58" s="934" t="s">
        <v>44</v>
      </c>
      <c r="E58" s="1747"/>
      <c r="F58" s="426">
        <v>7</v>
      </c>
      <c r="G58" s="68"/>
      <c r="I58" s="426">
        <v>7</v>
      </c>
      <c r="J58" s="68"/>
      <c r="L58" s="913"/>
    </row>
    <row r="59" spans="1:12" ht="15.75" customHeight="1" x14ac:dyDescent="0.25">
      <c r="A59" s="426">
        <v>8</v>
      </c>
      <c r="B59" s="515" t="s">
        <v>14</v>
      </c>
      <c r="C59" s="223" t="s">
        <v>169</v>
      </c>
      <c r="D59" s="934" t="s">
        <v>130</v>
      </c>
      <c r="E59" s="527" t="s">
        <v>273</v>
      </c>
      <c r="F59" s="426">
        <v>8</v>
      </c>
      <c r="G59" s="102" t="str">
        <f>C59</f>
        <v>XXXX</v>
      </c>
      <c r="I59" s="426">
        <v>8</v>
      </c>
      <c r="J59" s="102" t="str">
        <f>C59</f>
        <v>XXXX</v>
      </c>
      <c r="L59" s="913" t="s">
        <v>1102</v>
      </c>
    </row>
    <row r="60" spans="1:12" ht="15.75" customHeight="1" x14ac:dyDescent="0.25">
      <c r="A60" s="426">
        <v>9</v>
      </c>
      <c r="B60" s="515" t="s">
        <v>51</v>
      </c>
      <c r="C60" s="105" t="s">
        <v>104</v>
      </c>
      <c r="D60" s="934" t="s">
        <v>130</v>
      </c>
      <c r="E60" s="1747"/>
      <c r="F60" s="545">
        <v>9</v>
      </c>
      <c r="G60" s="105" t="s">
        <v>104</v>
      </c>
      <c r="H60" s="139"/>
      <c r="I60" s="545">
        <v>9</v>
      </c>
      <c r="J60" s="105" t="s">
        <v>104</v>
      </c>
      <c r="L60" s="913" t="s">
        <v>1103</v>
      </c>
    </row>
    <row r="61" spans="1:12" ht="15.75" customHeight="1" x14ac:dyDescent="0.25">
      <c r="A61" s="426">
        <v>10</v>
      </c>
      <c r="B61" s="515" t="s">
        <v>35</v>
      </c>
      <c r="C61" s="106"/>
      <c r="D61" s="934" t="s">
        <v>44</v>
      </c>
      <c r="E61" s="1747"/>
      <c r="F61" s="545">
        <v>10</v>
      </c>
      <c r="G61" s="106"/>
      <c r="H61" s="139"/>
      <c r="I61" s="545">
        <v>10</v>
      </c>
      <c r="J61" s="106"/>
      <c r="L61" s="913" t="s">
        <v>1104</v>
      </c>
    </row>
    <row r="62" spans="1:12" ht="15.75" customHeight="1" x14ac:dyDescent="0.25">
      <c r="A62" s="426">
        <v>11</v>
      </c>
      <c r="B62" s="515" t="s">
        <v>52</v>
      </c>
      <c r="C62" s="105">
        <v>2011</v>
      </c>
      <c r="D62" s="934" t="s">
        <v>44</v>
      </c>
      <c r="E62" s="1747"/>
      <c r="F62" s="545">
        <v>11</v>
      </c>
      <c r="G62" s="105">
        <v>2011</v>
      </c>
      <c r="H62" s="139"/>
      <c r="I62" s="545">
        <v>11</v>
      </c>
      <c r="J62" s="105">
        <v>2011</v>
      </c>
      <c r="L62" s="913" t="s">
        <v>1104</v>
      </c>
    </row>
    <row r="63" spans="1:12" ht="15.75" customHeight="1" x14ac:dyDescent="0.25">
      <c r="A63" s="426">
        <v>12</v>
      </c>
      <c r="B63" s="515" t="s">
        <v>53</v>
      </c>
      <c r="C63" s="701" t="s">
        <v>636</v>
      </c>
      <c r="D63" s="934" t="s">
        <v>130</v>
      </c>
      <c r="E63" s="158"/>
      <c r="F63" s="426">
        <v>12</v>
      </c>
      <c r="G63" s="701" t="s">
        <v>636</v>
      </c>
      <c r="I63" s="426">
        <v>12</v>
      </c>
      <c r="J63" s="701" t="s">
        <v>636</v>
      </c>
      <c r="L63" s="913" t="s">
        <v>1105</v>
      </c>
    </row>
    <row r="64" spans="1:12" ht="15.75" customHeight="1" x14ac:dyDescent="0.25">
      <c r="A64" s="426">
        <v>13</v>
      </c>
      <c r="B64" s="515" t="s">
        <v>54</v>
      </c>
      <c r="C64" s="85" t="s">
        <v>614</v>
      </c>
      <c r="D64" s="934" t="s">
        <v>130</v>
      </c>
      <c r="E64" s="159"/>
      <c r="F64" s="426">
        <v>13</v>
      </c>
      <c r="G64" s="85" t="s">
        <v>614</v>
      </c>
      <c r="I64" s="426">
        <v>13</v>
      </c>
      <c r="J64" s="85" t="s">
        <v>614</v>
      </c>
      <c r="L64" s="913"/>
    </row>
    <row r="65" spans="1:12" ht="15.75" customHeight="1" x14ac:dyDescent="0.25">
      <c r="A65" s="426">
        <v>14</v>
      </c>
      <c r="B65" s="515" t="s">
        <v>37</v>
      </c>
      <c r="C65" s="85" t="s">
        <v>615</v>
      </c>
      <c r="D65" s="934" t="s">
        <v>44</v>
      </c>
      <c r="E65" s="527"/>
      <c r="F65" s="426">
        <v>14</v>
      </c>
      <c r="G65" s="85" t="s">
        <v>615</v>
      </c>
      <c r="I65" s="426">
        <v>14</v>
      </c>
      <c r="J65" s="85" t="s">
        <v>615</v>
      </c>
      <c r="L65" s="913"/>
    </row>
    <row r="66" spans="1:12" ht="15.75" customHeight="1" x14ac:dyDescent="0.25">
      <c r="A66" s="426">
        <v>15</v>
      </c>
      <c r="B66" s="515" t="s">
        <v>55</v>
      </c>
      <c r="C66" s="1162" t="s">
        <v>901</v>
      </c>
      <c r="D66" s="934" t="s">
        <v>723</v>
      </c>
      <c r="E66" s="1747"/>
      <c r="F66" s="426">
        <v>15</v>
      </c>
      <c r="G66" s="1162" t="s">
        <v>901</v>
      </c>
      <c r="I66" s="426">
        <v>15</v>
      </c>
      <c r="J66" s="1162" t="s">
        <v>901</v>
      </c>
      <c r="L66" s="913"/>
    </row>
    <row r="67" spans="1:12" ht="15.75" customHeight="1" x14ac:dyDescent="0.25">
      <c r="A67" s="426">
        <v>16</v>
      </c>
      <c r="B67" s="515" t="s">
        <v>56</v>
      </c>
      <c r="C67" s="715"/>
      <c r="D67" s="934" t="s">
        <v>44</v>
      </c>
      <c r="E67" s="524" t="s">
        <v>273</v>
      </c>
      <c r="F67" s="426">
        <v>16</v>
      </c>
      <c r="G67" s="94"/>
      <c r="I67" s="426">
        <v>16</v>
      </c>
      <c r="J67" s="94"/>
      <c r="L67" s="913">
        <v>5.3</v>
      </c>
    </row>
    <row r="68" spans="1:12" ht="15.75" customHeight="1" x14ac:dyDescent="0.25">
      <c r="A68" s="426">
        <v>17</v>
      </c>
      <c r="B68" s="515" t="s">
        <v>57</v>
      </c>
      <c r="C68" s="716"/>
      <c r="D68" s="934" t="s">
        <v>43</v>
      </c>
      <c r="E68" s="524" t="s">
        <v>273</v>
      </c>
      <c r="F68" s="426">
        <v>17</v>
      </c>
      <c r="G68" s="118"/>
      <c r="I68" s="426">
        <v>17</v>
      </c>
      <c r="J68" s="118"/>
      <c r="L68" s="913">
        <v>5.4</v>
      </c>
    </row>
    <row r="69" spans="1:12" ht="15.75" customHeight="1" x14ac:dyDescent="0.25">
      <c r="A69" s="426">
        <v>18</v>
      </c>
      <c r="B69" s="515" t="s">
        <v>129</v>
      </c>
      <c r="C69" s="703" t="s">
        <v>105</v>
      </c>
      <c r="D69" s="934" t="s">
        <v>130</v>
      </c>
      <c r="E69" s="524" t="s">
        <v>273</v>
      </c>
      <c r="F69" s="545">
        <v>18</v>
      </c>
      <c r="G69" s="105" t="s">
        <v>105</v>
      </c>
      <c r="H69" s="139"/>
      <c r="I69" s="545">
        <v>18</v>
      </c>
      <c r="J69" s="105" t="s">
        <v>105</v>
      </c>
      <c r="L69" s="913">
        <v>6.3</v>
      </c>
    </row>
    <row r="70" spans="1:12" ht="15.75" customHeight="1" x14ac:dyDescent="0.25">
      <c r="A70" s="426">
        <v>19</v>
      </c>
      <c r="B70" s="515" t="s">
        <v>17</v>
      </c>
      <c r="C70" s="699" t="b">
        <v>0</v>
      </c>
      <c r="D70" s="934" t="s">
        <v>130</v>
      </c>
      <c r="F70" s="426">
        <v>19</v>
      </c>
      <c r="G70" s="17" t="b">
        <v>0</v>
      </c>
      <c r="I70" s="426">
        <v>19</v>
      </c>
      <c r="J70" s="17" t="b">
        <v>0</v>
      </c>
      <c r="L70" s="913"/>
    </row>
    <row r="71" spans="1:12" ht="15.75" customHeight="1" x14ac:dyDescent="0.25">
      <c r="A71" s="426">
        <v>20</v>
      </c>
      <c r="B71" s="515" t="s">
        <v>18</v>
      </c>
      <c r="C71" s="699" t="s">
        <v>111</v>
      </c>
      <c r="D71" s="545" t="s">
        <v>130</v>
      </c>
      <c r="E71" s="524" t="s">
        <v>273</v>
      </c>
      <c r="F71" s="426">
        <v>20</v>
      </c>
      <c r="G71" s="17" t="s">
        <v>111</v>
      </c>
      <c r="I71" s="426">
        <v>20</v>
      </c>
      <c r="J71" s="17" t="s">
        <v>111</v>
      </c>
      <c r="L71" s="913"/>
    </row>
    <row r="72" spans="1:12" ht="15.75" customHeight="1" x14ac:dyDescent="0.25">
      <c r="A72" s="426">
        <v>21</v>
      </c>
      <c r="B72" s="515" t="s">
        <v>58</v>
      </c>
      <c r="C72" s="699" t="b">
        <v>0</v>
      </c>
      <c r="D72" s="934" t="s">
        <v>130</v>
      </c>
      <c r="F72" s="426">
        <v>21</v>
      </c>
      <c r="G72" s="17" t="b">
        <v>0</v>
      </c>
      <c r="I72" s="426">
        <v>21</v>
      </c>
      <c r="J72" s="17" t="b">
        <v>0</v>
      </c>
      <c r="L72" s="913" t="s">
        <v>1106</v>
      </c>
    </row>
    <row r="73" spans="1:12" ht="15.75" customHeight="1" x14ac:dyDescent="0.25">
      <c r="A73" s="426">
        <v>22</v>
      </c>
      <c r="B73" s="515" t="s">
        <v>619</v>
      </c>
      <c r="C73" s="699" t="s">
        <v>195</v>
      </c>
      <c r="D73" s="934" t="s">
        <v>130</v>
      </c>
      <c r="E73" s="524" t="s">
        <v>273</v>
      </c>
      <c r="F73" s="426">
        <v>22</v>
      </c>
      <c r="G73" s="71" t="s">
        <v>195</v>
      </c>
      <c r="I73" s="426">
        <v>22</v>
      </c>
      <c r="J73" s="71" t="s">
        <v>195</v>
      </c>
      <c r="L73" s="913" t="s">
        <v>1082</v>
      </c>
    </row>
    <row r="74" spans="1:12" ht="15.75" customHeight="1" x14ac:dyDescent="0.25">
      <c r="A74" s="426">
        <v>23</v>
      </c>
      <c r="B74" s="515" t="s">
        <v>59</v>
      </c>
      <c r="C74" s="72">
        <f>C28</f>
        <v>-6.1000000000000004E-3</v>
      </c>
      <c r="D74" s="934" t="s">
        <v>44</v>
      </c>
      <c r="F74" s="426">
        <v>23</v>
      </c>
      <c r="G74" s="72">
        <f>C74</f>
        <v>-6.1000000000000004E-3</v>
      </c>
      <c r="I74" s="426">
        <v>23</v>
      </c>
      <c r="J74" s="72">
        <f>C74</f>
        <v>-6.1000000000000004E-3</v>
      </c>
      <c r="L74" s="913" t="s">
        <v>1107</v>
      </c>
    </row>
    <row r="75" spans="1:12" ht="15.75" customHeight="1" x14ac:dyDescent="0.25">
      <c r="A75" s="426">
        <v>24</v>
      </c>
      <c r="B75" s="515" t="s">
        <v>60</v>
      </c>
      <c r="C75" s="17" t="s">
        <v>112</v>
      </c>
      <c r="D75" s="934" t="s">
        <v>44</v>
      </c>
      <c r="E75" s="1747"/>
      <c r="F75" s="426">
        <v>24</v>
      </c>
      <c r="G75" s="17" t="s">
        <v>112</v>
      </c>
      <c r="I75" s="426">
        <v>24</v>
      </c>
      <c r="J75" s="17" t="s">
        <v>112</v>
      </c>
      <c r="L75" s="913"/>
    </row>
    <row r="76" spans="1:12" ht="15.75" customHeight="1" x14ac:dyDescent="0.25">
      <c r="A76" s="426">
        <v>25</v>
      </c>
      <c r="B76" s="515" t="s">
        <v>61</v>
      </c>
      <c r="C76" s="68"/>
      <c r="D76" s="934" t="s">
        <v>44</v>
      </c>
      <c r="E76" s="1747"/>
      <c r="F76" s="426">
        <v>25</v>
      </c>
      <c r="G76" s="68"/>
      <c r="I76" s="426">
        <v>25</v>
      </c>
      <c r="J76" s="68"/>
      <c r="L76" s="913"/>
    </row>
    <row r="77" spans="1:12" ht="15.75" customHeight="1" x14ac:dyDescent="0.25">
      <c r="A77" s="426">
        <v>26</v>
      </c>
      <c r="B77" s="515" t="s">
        <v>62</v>
      </c>
      <c r="C77" s="68"/>
      <c r="D77" s="934" t="s">
        <v>44</v>
      </c>
      <c r="E77" s="1747"/>
      <c r="F77" s="426">
        <v>26</v>
      </c>
      <c r="G77" s="68"/>
      <c r="I77" s="426">
        <v>26</v>
      </c>
      <c r="J77" s="68"/>
      <c r="L77" s="913"/>
    </row>
    <row r="78" spans="1:12" ht="15.75" customHeight="1" x14ac:dyDescent="0.25">
      <c r="A78" s="426">
        <v>27</v>
      </c>
      <c r="B78" s="515" t="s">
        <v>63</v>
      </c>
      <c r="C78" s="68"/>
      <c r="D78" s="934" t="s">
        <v>44</v>
      </c>
      <c r="E78" s="1747"/>
      <c r="F78" s="426">
        <v>27</v>
      </c>
      <c r="G78" s="68"/>
      <c r="I78" s="426">
        <v>27</v>
      </c>
      <c r="J78" s="68"/>
      <c r="L78" s="913"/>
    </row>
    <row r="79" spans="1:12" ht="15.75" customHeight="1" x14ac:dyDescent="0.25">
      <c r="A79" s="426">
        <v>28</v>
      </c>
      <c r="B79" s="515" t="s">
        <v>64</v>
      </c>
      <c r="C79" s="68"/>
      <c r="D79" s="934" t="s">
        <v>44</v>
      </c>
      <c r="E79" s="1747"/>
      <c r="F79" s="426">
        <v>28</v>
      </c>
      <c r="G79" s="68"/>
      <c r="I79" s="426">
        <v>28</v>
      </c>
      <c r="J79" s="68"/>
      <c r="L79" s="913"/>
    </row>
    <row r="80" spans="1:12" ht="15.75" customHeight="1" x14ac:dyDescent="0.25">
      <c r="A80" s="426">
        <v>29</v>
      </c>
      <c r="B80" s="515" t="s">
        <v>65</v>
      </c>
      <c r="C80" s="68"/>
      <c r="D80" s="934" t="s">
        <v>44</v>
      </c>
      <c r="E80" s="1747"/>
      <c r="F80" s="426">
        <v>29</v>
      </c>
      <c r="G80" s="68"/>
      <c r="I80" s="426">
        <v>29</v>
      </c>
      <c r="J80" s="68"/>
      <c r="L80" s="913"/>
    </row>
    <row r="81" spans="1:12" ht="15.75" customHeight="1" x14ac:dyDescent="0.25">
      <c r="A81" s="426">
        <v>30</v>
      </c>
      <c r="B81" s="515" t="s">
        <v>66</v>
      </c>
      <c r="C81" s="68"/>
      <c r="D81" s="934" t="s">
        <v>44</v>
      </c>
      <c r="E81" s="1747"/>
      <c r="F81" s="426">
        <v>30</v>
      </c>
      <c r="G81" s="68"/>
      <c r="I81" s="426">
        <v>30</v>
      </c>
      <c r="J81" s="68"/>
      <c r="L81" s="913"/>
    </row>
    <row r="82" spans="1:12" ht="15.75" customHeight="1" x14ac:dyDescent="0.25">
      <c r="A82" s="426">
        <v>31</v>
      </c>
      <c r="B82" s="515" t="s">
        <v>67</v>
      </c>
      <c r="C82" s="68"/>
      <c r="D82" s="934" t="s">
        <v>44</v>
      </c>
      <c r="E82" s="1747"/>
      <c r="F82" s="426">
        <v>31</v>
      </c>
      <c r="G82" s="68"/>
      <c r="I82" s="426">
        <v>31</v>
      </c>
      <c r="J82" s="68"/>
      <c r="L82" s="913"/>
    </row>
    <row r="83" spans="1:12" ht="15.75" customHeight="1" x14ac:dyDescent="0.25">
      <c r="A83" s="426">
        <v>32</v>
      </c>
      <c r="B83" s="515" t="s">
        <v>68</v>
      </c>
      <c r="C83" s="68"/>
      <c r="D83" s="934" t="s">
        <v>44</v>
      </c>
      <c r="E83" s="1747"/>
      <c r="F83" s="426">
        <v>32</v>
      </c>
      <c r="G83" s="68"/>
      <c r="I83" s="426">
        <v>32</v>
      </c>
      <c r="J83" s="68"/>
      <c r="L83" s="913"/>
    </row>
    <row r="84" spans="1:12" ht="15.75" customHeight="1" x14ac:dyDescent="0.25">
      <c r="A84" s="426">
        <v>35</v>
      </c>
      <c r="B84" s="515" t="s">
        <v>72</v>
      </c>
      <c r="C84" s="68"/>
      <c r="D84" s="934" t="s">
        <v>43</v>
      </c>
      <c r="E84" s="1747"/>
      <c r="F84" s="426">
        <v>35</v>
      </c>
      <c r="G84" s="68"/>
      <c r="I84" s="426">
        <v>35</v>
      </c>
      <c r="J84" s="68"/>
      <c r="L84" s="913"/>
    </row>
    <row r="85" spans="1:12" ht="15.75" customHeight="1" x14ac:dyDescent="0.25">
      <c r="A85" s="426">
        <v>36</v>
      </c>
      <c r="B85" s="515" t="s">
        <v>73</v>
      </c>
      <c r="C85" s="68"/>
      <c r="D85" s="934" t="s">
        <v>44</v>
      </c>
      <c r="E85" s="1747"/>
      <c r="F85" s="426">
        <v>36</v>
      </c>
      <c r="G85" s="68"/>
      <c r="I85" s="426">
        <v>36</v>
      </c>
      <c r="J85" s="68"/>
      <c r="L85" s="913"/>
    </row>
    <row r="86" spans="1:12" ht="15.75" customHeight="1" x14ac:dyDescent="0.25">
      <c r="A86" s="426">
        <v>37</v>
      </c>
      <c r="B86" s="515" t="s">
        <v>69</v>
      </c>
      <c r="C86" s="18">
        <f>C26/3</f>
        <v>10162756.897260273</v>
      </c>
      <c r="D86" s="934" t="s">
        <v>130</v>
      </c>
      <c r="E86" s="162"/>
      <c r="F86" s="426">
        <v>37</v>
      </c>
      <c r="G86" s="18">
        <f>C86</f>
        <v>10162756.897260273</v>
      </c>
      <c r="I86" s="426">
        <v>37</v>
      </c>
      <c r="J86" s="18">
        <f>C86</f>
        <v>10162756.897260273</v>
      </c>
      <c r="L86" s="913" t="s">
        <v>1108</v>
      </c>
    </row>
    <row r="87" spans="1:12" ht="15.75" customHeight="1" x14ac:dyDescent="0.25">
      <c r="A87" s="426">
        <v>38</v>
      </c>
      <c r="B87" s="515" t="s">
        <v>70</v>
      </c>
      <c r="C87" s="18">
        <f>C29/3</f>
        <v>10161551.481372736</v>
      </c>
      <c r="D87" s="934" t="s">
        <v>44</v>
      </c>
      <c r="E87" s="162"/>
      <c r="F87" s="426">
        <v>38</v>
      </c>
      <c r="G87" s="18">
        <f>C87</f>
        <v>10161551.481372736</v>
      </c>
      <c r="I87" s="426">
        <v>38</v>
      </c>
      <c r="J87" s="18">
        <f>C87</f>
        <v>10161551.481372736</v>
      </c>
      <c r="L87" s="913">
        <v>5.7</v>
      </c>
    </row>
    <row r="88" spans="1:12" ht="15.75" customHeight="1" x14ac:dyDescent="0.25">
      <c r="A88" s="426">
        <v>39</v>
      </c>
      <c r="B88" s="515" t="s">
        <v>71</v>
      </c>
      <c r="C88" s="17" t="str">
        <f>C27</f>
        <v>EUR</v>
      </c>
      <c r="D88" s="934" t="s">
        <v>130</v>
      </c>
      <c r="E88" s="1747"/>
      <c r="F88" s="426">
        <v>39</v>
      </c>
      <c r="G88" s="17" t="str">
        <f>C88</f>
        <v>EUR</v>
      </c>
      <c r="I88" s="426">
        <v>39</v>
      </c>
      <c r="J88" s="17" t="str">
        <f>G88</f>
        <v>EUR</v>
      </c>
      <c r="L88" s="913">
        <v>5.5</v>
      </c>
    </row>
    <row r="89" spans="1:12" ht="15.75" customHeight="1" x14ac:dyDescent="0.25">
      <c r="A89" s="426">
        <v>73</v>
      </c>
      <c r="B89" s="515" t="s">
        <v>81</v>
      </c>
      <c r="C89" s="1750" t="b">
        <v>1</v>
      </c>
      <c r="D89" s="545" t="s">
        <v>130</v>
      </c>
      <c r="E89" s="524" t="s">
        <v>273</v>
      </c>
      <c r="F89" s="426">
        <v>73</v>
      </c>
      <c r="G89" s="1750" t="b">
        <v>1</v>
      </c>
      <c r="I89" s="426">
        <v>73</v>
      </c>
      <c r="J89" s="1750" t="b">
        <v>1</v>
      </c>
      <c r="L89" s="913">
        <v>6.1</v>
      </c>
    </row>
    <row r="90" spans="1:12" ht="15.75" customHeight="1" x14ac:dyDescent="0.25">
      <c r="A90" s="426">
        <v>74</v>
      </c>
      <c r="B90" s="515" t="s">
        <v>78</v>
      </c>
      <c r="C90" s="1162" t="s">
        <v>901</v>
      </c>
      <c r="D90" s="935" t="s">
        <v>723</v>
      </c>
      <c r="E90" s="159"/>
      <c r="F90" s="426">
        <v>74</v>
      </c>
      <c r="G90" s="1564" t="s">
        <v>901</v>
      </c>
      <c r="I90" s="426">
        <v>74</v>
      </c>
      <c r="J90" s="1564" t="s">
        <v>901</v>
      </c>
      <c r="L90" s="913">
        <v>6.2</v>
      </c>
    </row>
    <row r="91" spans="1:12" ht="15.75" customHeight="1" x14ac:dyDescent="0.25">
      <c r="A91" s="426">
        <v>75</v>
      </c>
      <c r="B91" s="515" t="s">
        <v>19</v>
      </c>
      <c r="C91" s="17" t="s">
        <v>113</v>
      </c>
      <c r="D91" s="545" t="s">
        <v>44</v>
      </c>
      <c r="E91" s="1747"/>
      <c r="F91" s="426">
        <v>75</v>
      </c>
      <c r="G91" s="17" t="s">
        <v>113</v>
      </c>
      <c r="I91" s="426">
        <v>75</v>
      </c>
      <c r="J91" s="17" t="s">
        <v>113</v>
      </c>
      <c r="L91" s="913"/>
    </row>
    <row r="92" spans="1:12" ht="15.75" customHeight="1" x14ac:dyDescent="0.25">
      <c r="A92" s="426">
        <v>76</v>
      </c>
      <c r="B92" s="1006" t="s">
        <v>30</v>
      </c>
      <c r="C92" s="68"/>
      <c r="D92" s="545" t="s">
        <v>44</v>
      </c>
      <c r="E92" s="1747"/>
      <c r="F92" s="426">
        <v>76</v>
      </c>
      <c r="G92" s="68"/>
      <c r="I92" s="426">
        <v>76</v>
      </c>
      <c r="J92" s="68"/>
      <c r="L92" s="913"/>
    </row>
    <row r="93" spans="1:12" ht="15.75" customHeight="1" x14ac:dyDescent="0.25">
      <c r="A93" s="426">
        <v>77</v>
      </c>
      <c r="B93" s="1006" t="s">
        <v>31</v>
      </c>
      <c r="C93" s="68"/>
      <c r="D93" s="545" t="s">
        <v>44</v>
      </c>
      <c r="E93" s="1747"/>
      <c r="F93" s="426">
        <v>77</v>
      </c>
      <c r="G93" s="68"/>
      <c r="I93" s="426">
        <v>77</v>
      </c>
      <c r="J93" s="68"/>
      <c r="L93" s="913"/>
    </row>
    <row r="94" spans="1:12" ht="15.75" customHeight="1" x14ac:dyDescent="0.25">
      <c r="A94" s="426">
        <v>78</v>
      </c>
      <c r="B94" s="1006" t="s">
        <v>77</v>
      </c>
      <c r="C94" s="17" t="str">
        <f>G22</f>
        <v>DE0001102317</v>
      </c>
      <c r="D94" s="545" t="s">
        <v>44</v>
      </c>
      <c r="E94" s="1747"/>
      <c r="F94" s="426">
        <v>78</v>
      </c>
      <c r="G94" s="17" t="str">
        <f>C94</f>
        <v>DE0001102317</v>
      </c>
      <c r="I94" s="426">
        <v>78</v>
      </c>
      <c r="J94" s="17" t="str">
        <f>C94</f>
        <v>DE0001102317</v>
      </c>
      <c r="L94" s="913"/>
    </row>
    <row r="95" spans="1:12" ht="15.75" customHeight="1" x14ac:dyDescent="0.25">
      <c r="A95" s="426">
        <v>79</v>
      </c>
      <c r="B95" s="1006" t="s">
        <v>76</v>
      </c>
      <c r="C95" s="17" t="s">
        <v>118</v>
      </c>
      <c r="D95" s="545" t="s">
        <v>44</v>
      </c>
      <c r="E95" s="1747"/>
      <c r="F95" s="426">
        <v>79</v>
      </c>
      <c r="G95" s="17" t="s">
        <v>118</v>
      </c>
      <c r="I95" s="426">
        <v>79</v>
      </c>
      <c r="J95" s="17" t="s">
        <v>118</v>
      </c>
      <c r="L95" s="913">
        <v>6.12</v>
      </c>
    </row>
    <row r="96" spans="1:12" ht="15.75" customHeight="1" x14ac:dyDescent="0.25">
      <c r="A96" s="426">
        <v>83</v>
      </c>
      <c r="B96" s="1006" t="s">
        <v>20</v>
      </c>
      <c r="C96" s="125">
        <f>-C24/3</f>
        <v>-10000000</v>
      </c>
      <c r="D96" s="545" t="s">
        <v>44</v>
      </c>
      <c r="E96" s="524" t="s">
        <v>273</v>
      </c>
      <c r="F96" s="426">
        <v>83</v>
      </c>
      <c r="G96" s="125">
        <f>C96</f>
        <v>-10000000</v>
      </c>
      <c r="I96" s="426">
        <v>83</v>
      </c>
      <c r="J96" s="125">
        <f>C96</f>
        <v>-10000000</v>
      </c>
      <c r="L96" s="913" t="s">
        <v>1111</v>
      </c>
    </row>
    <row r="97" spans="1:12" ht="15.75" customHeight="1" x14ac:dyDescent="0.25">
      <c r="A97" s="426">
        <v>85</v>
      </c>
      <c r="B97" s="515" t="s">
        <v>21</v>
      </c>
      <c r="C97" s="17" t="s">
        <v>99</v>
      </c>
      <c r="D97" s="545" t="s">
        <v>43</v>
      </c>
      <c r="E97" s="1747"/>
      <c r="F97" s="426">
        <v>85</v>
      </c>
      <c r="G97" s="17" t="s">
        <v>99</v>
      </c>
      <c r="I97" s="426">
        <v>85</v>
      </c>
      <c r="J97" s="17" t="s">
        <v>99</v>
      </c>
      <c r="L97" s="913">
        <v>6.5</v>
      </c>
    </row>
    <row r="98" spans="1:12" ht="15.75" customHeight="1" x14ac:dyDescent="0.25">
      <c r="A98" s="426">
        <v>86</v>
      </c>
      <c r="B98" s="515" t="s">
        <v>22</v>
      </c>
      <c r="C98" s="1153"/>
      <c r="D98" s="545" t="s">
        <v>43</v>
      </c>
      <c r="E98" s="524" t="s">
        <v>273</v>
      </c>
      <c r="F98" s="426">
        <v>86</v>
      </c>
      <c r="G98" s="1153"/>
      <c r="I98" s="426">
        <v>86</v>
      </c>
      <c r="J98" s="1153"/>
      <c r="L98" s="913">
        <v>6.6</v>
      </c>
    </row>
    <row r="99" spans="1:12" ht="15.75" customHeight="1" x14ac:dyDescent="0.25">
      <c r="A99" s="426">
        <v>87</v>
      </c>
      <c r="B99" s="515" t="s">
        <v>23</v>
      </c>
      <c r="C99" s="123">
        <f>(C25/C24)*100</f>
        <v>102.13826027397259</v>
      </c>
      <c r="D99" s="545" t="s">
        <v>44</v>
      </c>
      <c r="E99" s="524" t="s">
        <v>273</v>
      </c>
      <c r="F99" s="426">
        <v>87</v>
      </c>
      <c r="G99" s="227">
        <f>C99</f>
        <v>102.13826027397259</v>
      </c>
      <c r="I99" s="426">
        <v>87</v>
      </c>
      <c r="J99" s="227">
        <f>C99</f>
        <v>102.13826027397259</v>
      </c>
      <c r="L99" s="913">
        <v>6.7</v>
      </c>
    </row>
    <row r="100" spans="1:12" ht="15.75" customHeight="1" x14ac:dyDescent="0.25">
      <c r="A100" s="426">
        <v>88</v>
      </c>
      <c r="B100" s="515" t="s">
        <v>24</v>
      </c>
      <c r="C100" s="18">
        <f>C25/3</f>
        <v>10213826.027397258</v>
      </c>
      <c r="D100" s="545" t="s">
        <v>44</v>
      </c>
      <c r="E100" s="524" t="s">
        <v>273</v>
      </c>
      <c r="F100" s="426">
        <v>88</v>
      </c>
      <c r="G100" s="18">
        <f>C100</f>
        <v>10213826.027397258</v>
      </c>
      <c r="I100" s="426">
        <v>88</v>
      </c>
      <c r="J100" s="18">
        <f>C100</f>
        <v>10213826.027397258</v>
      </c>
      <c r="L100" s="913" t="s">
        <v>1112</v>
      </c>
    </row>
    <row r="101" spans="1:12" ht="15.75" customHeight="1" x14ac:dyDescent="0.25">
      <c r="A101" s="426">
        <v>89</v>
      </c>
      <c r="B101" s="515" t="s">
        <v>25</v>
      </c>
      <c r="C101" s="74">
        <v>0.5</v>
      </c>
      <c r="D101" s="545" t="s">
        <v>44</v>
      </c>
      <c r="F101" s="426">
        <v>89</v>
      </c>
      <c r="G101" s="74">
        <v>0.5</v>
      </c>
      <c r="I101" s="426">
        <v>89</v>
      </c>
      <c r="J101" s="74">
        <v>0.5</v>
      </c>
      <c r="L101" s="913" t="s">
        <v>1113</v>
      </c>
    </row>
    <row r="102" spans="1:12" ht="15.75" customHeight="1" x14ac:dyDescent="0.25">
      <c r="A102" s="426">
        <v>90</v>
      </c>
      <c r="B102" s="515" t="s">
        <v>26</v>
      </c>
      <c r="C102" s="17" t="s">
        <v>114</v>
      </c>
      <c r="D102" s="545" t="s">
        <v>44</v>
      </c>
      <c r="F102" s="426">
        <v>90</v>
      </c>
      <c r="G102" s="17" t="s">
        <v>114</v>
      </c>
      <c r="I102" s="426">
        <v>90</v>
      </c>
      <c r="J102" s="17" t="s">
        <v>114</v>
      </c>
      <c r="L102" s="913">
        <v>6.13</v>
      </c>
    </row>
    <row r="103" spans="1:12" ht="15.75" customHeight="1" x14ac:dyDescent="0.25">
      <c r="A103" s="426">
        <v>91</v>
      </c>
      <c r="B103" s="515" t="s">
        <v>27</v>
      </c>
      <c r="C103" s="75" t="s">
        <v>121</v>
      </c>
      <c r="D103" s="545" t="s">
        <v>44</v>
      </c>
      <c r="E103" s="524" t="s">
        <v>273</v>
      </c>
      <c r="F103" s="426">
        <v>91</v>
      </c>
      <c r="G103" s="75" t="s">
        <v>121</v>
      </c>
      <c r="I103" s="426">
        <v>91</v>
      </c>
      <c r="J103" s="75" t="s">
        <v>121</v>
      </c>
      <c r="L103" s="913"/>
    </row>
    <row r="104" spans="1:12" ht="15.75" customHeight="1" x14ac:dyDescent="0.25">
      <c r="A104" s="426">
        <v>92</v>
      </c>
      <c r="B104" s="515" t="s">
        <v>28</v>
      </c>
      <c r="C104" s="17" t="s">
        <v>115</v>
      </c>
      <c r="D104" s="545" t="s">
        <v>44</v>
      </c>
      <c r="F104" s="426">
        <v>92</v>
      </c>
      <c r="G104" s="17" t="s">
        <v>115</v>
      </c>
      <c r="I104" s="426">
        <v>92</v>
      </c>
      <c r="J104" s="17" t="s">
        <v>115</v>
      </c>
      <c r="L104" s="913">
        <v>6.11</v>
      </c>
    </row>
    <row r="105" spans="1:12" ht="15.75" customHeight="1" x14ac:dyDescent="0.25">
      <c r="A105" s="426">
        <v>93</v>
      </c>
      <c r="B105" s="515" t="s">
        <v>75</v>
      </c>
      <c r="C105" s="22" t="s">
        <v>119</v>
      </c>
      <c r="D105" s="545" t="s">
        <v>44</v>
      </c>
      <c r="F105" s="426">
        <v>93</v>
      </c>
      <c r="G105" s="22" t="s">
        <v>119</v>
      </c>
      <c r="I105" s="426">
        <v>93</v>
      </c>
      <c r="J105" s="22" t="s">
        <v>119</v>
      </c>
      <c r="L105" s="1647">
        <v>6.1</v>
      </c>
    </row>
    <row r="106" spans="1:12" ht="15.75" customHeight="1" x14ac:dyDescent="0.25">
      <c r="A106" s="426">
        <v>94</v>
      </c>
      <c r="B106" s="515" t="s">
        <v>74</v>
      </c>
      <c r="C106" s="17" t="s">
        <v>116</v>
      </c>
      <c r="D106" s="545" t="s">
        <v>44</v>
      </c>
      <c r="F106" s="426">
        <v>94</v>
      </c>
      <c r="G106" s="17" t="s">
        <v>116</v>
      </c>
      <c r="I106" s="426">
        <v>94</v>
      </c>
      <c r="J106" s="17" t="s">
        <v>116</v>
      </c>
      <c r="L106" s="913">
        <v>6.14</v>
      </c>
    </row>
    <row r="107" spans="1:12" ht="15.75" customHeight="1" x14ac:dyDescent="0.25">
      <c r="A107" s="426">
        <v>95</v>
      </c>
      <c r="B107" s="1006" t="s">
        <v>38</v>
      </c>
      <c r="C107" s="1558" t="b">
        <v>1</v>
      </c>
      <c r="D107" s="545" t="s">
        <v>44</v>
      </c>
      <c r="E107" s="524" t="s">
        <v>273</v>
      </c>
      <c r="F107" s="426">
        <v>95</v>
      </c>
      <c r="G107" s="17" t="b">
        <f>C107</f>
        <v>1</v>
      </c>
      <c r="I107" s="426">
        <v>95</v>
      </c>
      <c r="J107" s="17" t="b">
        <f>C107</f>
        <v>1</v>
      </c>
      <c r="L107" s="913">
        <v>6.15</v>
      </c>
    </row>
    <row r="108" spans="1:12" ht="15.75" customHeight="1" x14ac:dyDescent="0.25">
      <c r="A108" s="203">
        <v>96</v>
      </c>
      <c r="B108" s="526" t="s">
        <v>36</v>
      </c>
      <c r="C108" s="68"/>
      <c r="D108" s="545" t="s">
        <v>44</v>
      </c>
      <c r="E108" s="1747"/>
      <c r="F108" s="203">
        <v>96</v>
      </c>
      <c r="G108" s="68"/>
      <c r="I108" s="203">
        <v>96</v>
      </c>
      <c r="J108" s="68"/>
      <c r="L108" s="913"/>
    </row>
    <row r="109" spans="1:12" ht="15.75" customHeight="1" x14ac:dyDescent="0.25">
      <c r="A109" s="203">
        <v>97</v>
      </c>
      <c r="B109" s="526" t="s">
        <v>32</v>
      </c>
      <c r="C109" s="68"/>
      <c r="D109" s="545" t="s">
        <v>44</v>
      </c>
      <c r="E109" s="1747"/>
      <c r="F109" s="203">
        <v>97</v>
      </c>
      <c r="G109" s="68"/>
      <c r="I109" s="203">
        <v>97</v>
      </c>
      <c r="J109" s="68"/>
      <c r="L109" s="913"/>
    </row>
    <row r="110" spans="1:12" s="7" customFormat="1" ht="15.75" customHeight="1" x14ac:dyDescent="0.25">
      <c r="A110" s="203">
        <v>98</v>
      </c>
      <c r="B110" s="526" t="s">
        <v>39</v>
      </c>
      <c r="C110" s="966" t="s">
        <v>47</v>
      </c>
      <c r="D110" s="934" t="s">
        <v>130</v>
      </c>
      <c r="E110" s="1747"/>
      <c r="F110" s="203">
        <v>98</v>
      </c>
      <c r="G110" s="966" t="s">
        <v>47</v>
      </c>
      <c r="I110" s="203">
        <v>98</v>
      </c>
      <c r="J110" s="966" t="s">
        <v>47</v>
      </c>
      <c r="L110" s="913" t="s">
        <v>1115</v>
      </c>
    </row>
    <row r="111" spans="1:12" s="7" customFormat="1" ht="15.75" customHeight="1" x14ac:dyDescent="0.25">
      <c r="A111" s="203">
        <v>99</v>
      </c>
      <c r="B111" s="526" t="s">
        <v>29</v>
      </c>
      <c r="C111" s="991" t="s">
        <v>117</v>
      </c>
      <c r="D111" s="934" t="s">
        <v>130</v>
      </c>
      <c r="E111" s="1747"/>
      <c r="F111" s="203">
        <v>99</v>
      </c>
      <c r="G111" s="966" t="s">
        <v>117</v>
      </c>
      <c r="I111" s="203">
        <v>99</v>
      </c>
      <c r="J111" s="966" t="s">
        <v>117</v>
      </c>
      <c r="L111" s="913">
        <v>8.1</v>
      </c>
    </row>
    <row r="112" spans="1:12" s="7" customFormat="1" ht="15.75" x14ac:dyDescent="0.25">
      <c r="A112" s="134" t="s">
        <v>122</v>
      </c>
      <c r="C112" s="63">
        <v>49</v>
      </c>
      <c r="D112" s="53"/>
      <c r="E112" s="53"/>
      <c r="G112" s="63">
        <v>49</v>
      </c>
      <c r="J112" s="63">
        <v>49</v>
      </c>
    </row>
    <row r="113" spans="1:13" s="7" customFormat="1" x14ac:dyDescent="0.25">
      <c r="C113" s="152"/>
      <c r="D113" s="54"/>
      <c r="E113" s="230"/>
    </row>
    <row r="114" spans="1:13" s="7" customFormat="1" ht="15.75" x14ac:dyDescent="0.25">
      <c r="A114" s="635">
        <v>1.1000000000000001</v>
      </c>
      <c r="B114" s="2257" t="s">
        <v>158</v>
      </c>
      <c r="C114" s="2257"/>
      <c r="D114" s="2257"/>
      <c r="E114" s="2257"/>
      <c r="F114" s="2257"/>
      <c r="I114" s="135"/>
      <c r="J114" s="633"/>
      <c r="K114" s="633"/>
      <c r="L114" s="633"/>
      <c r="M114" s="633"/>
    </row>
    <row r="115" spans="1:13" s="7" customFormat="1" ht="15.75" customHeight="1" x14ac:dyDescent="0.25">
      <c r="A115" s="2267">
        <v>1.2</v>
      </c>
      <c r="B115" s="2293" t="s">
        <v>801</v>
      </c>
      <c r="C115" s="2294"/>
      <c r="D115" s="2294"/>
      <c r="E115" s="2294"/>
      <c r="F115" s="2295"/>
      <c r="I115" s="135"/>
      <c r="J115" s="484"/>
      <c r="K115" s="484"/>
      <c r="L115" s="484"/>
      <c r="M115" s="484"/>
    </row>
    <row r="116" spans="1:13" s="7" customFormat="1" ht="15.75" x14ac:dyDescent="0.25">
      <c r="A116" s="2268"/>
      <c r="B116" s="2296"/>
      <c r="C116" s="2297"/>
      <c r="D116" s="2297"/>
      <c r="E116" s="2297"/>
      <c r="F116" s="2298"/>
      <c r="I116" s="135"/>
      <c r="J116" s="484"/>
      <c r="K116" s="484"/>
      <c r="L116" s="484"/>
      <c r="M116" s="484"/>
    </row>
    <row r="117" spans="1:13" s="7" customFormat="1" ht="15.75" x14ac:dyDescent="0.25">
      <c r="A117" s="637">
        <v>1.3</v>
      </c>
      <c r="B117" s="2223" t="s">
        <v>516</v>
      </c>
      <c r="C117" s="2223"/>
      <c r="D117" s="2223"/>
      <c r="E117" s="2223"/>
      <c r="F117" s="2223"/>
      <c r="I117" s="135"/>
      <c r="J117" s="484"/>
      <c r="K117" s="484"/>
      <c r="L117" s="484"/>
      <c r="M117" s="484"/>
    </row>
    <row r="118" spans="1:13" s="7" customFormat="1" ht="15.75" x14ac:dyDescent="0.25">
      <c r="A118" s="637">
        <v>1.7</v>
      </c>
      <c r="B118" s="2223" t="s">
        <v>511</v>
      </c>
      <c r="C118" s="2223"/>
      <c r="D118" s="2223"/>
      <c r="E118" s="2223"/>
      <c r="F118" s="2223"/>
      <c r="I118" s="519"/>
      <c r="J118" s="484"/>
      <c r="K118" s="484"/>
      <c r="L118" s="484"/>
      <c r="M118" s="484"/>
    </row>
    <row r="119" spans="1:13" s="7" customFormat="1" ht="15.75" x14ac:dyDescent="0.25">
      <c r="A119" s="637">
        <v>1.8</v>
      </c>
      <c r="B119" s="2223" t="s">
        <v>512</v>
      </c>
      <c r="C119" s="2223"/>
      <c r="D119" s="2223"/>
      <c r="E119" s="2223"/>
      <c r="F119" s="2223"/>
      <c r="I119" s="135"/>
      <c r="J119" s="484"/>
      <c r="K119" s="484"/>
      <c r="L119" s="484"/>
      <c r="M119" s="484"/>
    </row>
    <row r="120" spans="1:13" s="7" customFormat="1" ht="15.75" x14ac:dyDescent="0.25">
      <c r="A120" s="639">
        <v>1.1000000000000001</v>
      </c>
      <c r="B120" s="2223" t="s">
        <v>527</v>
      </c>
      <c r="C120" s="2223"/>
      <c r="D120" s="2223"/>
      <c r="E120" s="2223"/>
      <c r="F120" s="2223"/>
      <c r="I120" s="115"/>
      <c r="J120" s="115"/>
      <c r="K120" s="957"/>
      <c r="L120" s="957"/>
      <c r="M120" s="957"/>
    </row>
    <row r="121" spans="1:13" s="7" customFormat="1" ht="15.75" x14ac:dyDescent="0.25">
      <c r="A121" s="637">
        <v>1.1299999999999999</v>
      </c>
      <c r="B121" s="2264" t="s">
        <v>737</v>
      </c>
      <c r="C121" s="2265"/>
      <c r="D121" s="2265"/>
      <c r="E121" s="2265"/>
      <c r="F121" s="2266"/>
      <c r="I121" s="135"/>
      <c r="J121" s="484"/>
      <c r="K121" s="484"/>
      <c r="L121" s="484"/>
      <c r="M121" s="484"/>
    </row>
    <row r="122" spans="1:13" s="7" customFormat="1" ht="15.75" x14ac:dyDescent="0.25">
      <c r="A122" s="637">
        <v>1.17</v>
      </c>
      <c r="B122" s="2223" t="s">
        <v>529</v>
      </c>
      <c r="C122" s="2223"/>
      <c r="D122" s="2223"/>
      <c r="E122" s="2223"/>
      <c r="F122" s="2223"/>
      <c r="I122" s="135"/>
      <c r="J122" s="484"/>
      <c r="K122" s="484"/>
      <c r="L122" s="484"/>
      <c r="M122" s="484"/>
    </row>
    <row r="123" spans="1:13" s="7" customFormat="1" ht="15.75" x14ac:dyDescent="0.25">
      <c r="A123" s="637">
        <v>1.18</v>
      </c>
      <c r="B123" s="2264" t="s">
        <v>528</v>
      </c>
      <c r="C123" s="2265"/>
      <c r="D123" s="2265"/>
      <c r="E123" s="2265"/>
      <c r="F123" s="2266"/>
      <c r="I123" s="115"/>
      <c r="J123" s="552"/>
      <c r="K123" s="552"/>
      <c r="L123" s="552"/>
      <c r="M123" s="552"/>
    </row>
    <row r="124" spans="1:13" s="7" customFormat="1" ht="15.75" x14ac:dyDescent="0.25">
      <c r="A124" s="635">
        <v>2.1</v>
      </c>
      <c r="B124" s="2222" t="s">
        <v>384</v>
      </c>
      <c r="C124" s="2222"/>
      <c r="D124" s="2222"/>
      <c r="E124" s="2222"/>
      <c r="F124" s="2222"/>
      <c r="I124" s="135"/>
      <c r="J124" s="323"/>
      <c r="K124" s="323"/>
      <c r="L124" s="323"/>
      <c r="M124" s="323"/>
    </row>
    <row r="125" spans="1:13" s="7" customFormat="1" ht="15.75" x14ac:dyDescent="0.25">
      <c r="A125" s="1149">
        <v>2.8</v>
      </c>
      <c r="B125" s="2225" t="s">
        <v>852</v>
      </c>
      <c r="C125" s="2226"/>
      <c r="D125" s="2226"/>
      <c r="E125" s="2226"/>
      <c r="F125" s="2227"/>
      <c r="G125" s="484"/>
      <c r="I125" s="135"/>
      <c r="J125" s="323"/>
      <c r="K125" s="323"/>
      <c r="L125" s="323"/>
      <c r="M125" s="323"/>
    </row>
    <row r="126" spans="1:13" ht="15.75" x14ac:dyDescent="0.25">
      <c r="A126" s="635">
        <v>2.16</v>
      </c>
      <c r="B126" s="2222" t="s">
        <v>928</v>
      </c>
      <c r="C126" s="2222"/>
      <c r="D126" s="2222"/>
      <c r="E126" s="2222"/>
      <c r="F126" s="2222"/>
      <c r="G126" s="7"/>
      <c r="I126" s="135"/>
      <c r="J126" s="629"/>
      <c r="K126" s="484"/>
      <c r="L126" s="484"/>
      <c r="M126" s="484"/>
    </row>
    <row r="127" spans="1:13" ht="15.75" x14ac:dyDescent="0.25">
      <c r="A127" s="635">
        <v>2.17</v>
      </c>
      <c r="B127" s="2222" t="s">
        <v>915</v>
      </c>
      <c r="C127" s="2222"/>
      <c r="D127" s="2222"/>
      <c r="E127" s="2222"/>
      <c r="F127" s="2222"/>
      <c r="G127" s="7"/>
      <c r="I127" s="542"/>
      <c r="J127" s="630"/>
      <c r="K127" s="954"/>
      <c r="L127" s="954"/>
      <c r="M127" s="954"/>
    </row>
    <row r="128" spans="1:13" s="7" customFormat="1" ht="15.75" x14ac:dyDescent="0.25">
      <c r="A128" s="635">
        <v>2.1800000000000002</v>
      </c>
      <c r="B128" s="2222" t="s">
        <v>618</v>
      </c>
      <c r="C128" s="2222"/>
      <c r="D128" s="2222"/>
      <c r="E128" s="2222"/>
      <c r="F128" s="2222"/>
      <c r="I128" s="132"/>
      <c r="J128" s="323"/>
      <c r="K128" s="323"/>
      <c r="L128" s="323"/>
      <c r="M128" s="323"/>
    </row>
    <row r="129" spans="1:13" s="7" customFormat="1" ht="15.75" x14ac:dyDescent="0.25">
      <c r="A129" s="639">
        <v>2.2000000000000002</v>
      </c>
      <c r="B129" s="2223" t="s">
        <v>256</v>
      </c>
      <c r="C129" s="2223"/>
      <c r="D129" s="2223"/>
      <c r="E129" s="2223"/>
      <c r="F129" s="2223"/>
      <c r="I129" s="135"/>
      <c r="J129" s="484"/>
      <c r="K129" s="484"/>
      <c r="L129" s="484"/>
      <c r="M129" s="484"/>
    </row>
    <row r="130" spans="1:13" s="7" customFormat="1" ht="15.75" x14ac:dyDescent="0.25">
      <c r="A130" s="637">
        <v>2.2200000000000002</v>
      </c>
      <c r="B130" s="2222" t="s">
        <v>929</v>
      </c>
      <c r="C130" s="2222"/>
      <c r="D130" s="2222"/>
      <c r="E130" s="2222"/>
      <c r="F130" s="2222"/>
      <c r="I130" s="135"/>
      <c r="J130" s="484"/>
      <c r="K130" s="484"/>
      <c r="L130" s="484"/>
      <c r="M130" s="484"/>
    </row>
    <row r="131" spans="1:13" s="7" customFormat="1" ht="15.75" x14ac:dyDescent="0.25">
      <c r="A131" s="2267">
        <v>2.73</v>
      </c>
      <c r="B131" s="2225" t="s">
        <v>1117</v>
      </c>
      <c r="C131" s="2226"/>
      <c r="D131" s="2226"/>
      <c r="E131" s="2226"/>
      <c r="F131" s="2227"/>
      <c r="I131" s="135"/>
      <c r="J131" s="484"/>
      <c r="K131" s="484"/>
      <c r="L131" s="484"/>
      <c r="M131" s="484"/>
    </row>
    <row r="132" spans="1:13" s="7" customFormat="1" ht="15.75" x14ac:dyDescent="0.25">
      <c r="A132" s="2268"/>
      <c r="B132" s="2239"/>
      <c r="C132" s="2240"/>
      <c r="D132" s="2240"/>
      <c r="E132" s="2240"/>
      <c r="F132" s="2241"/>
      <c r="I132" s="135"/>
      <c r="J132" s="484"/>
      <c r="K132" s="484"/>
      <c r="L132" s="484"/>
      <c r="M132" s="484"/>
    </row>
    <row r="133" spans="1:13" s="7" customFormat="1" ht="15.75" x14ac:dyDescent="0.25">
      <c r="A133" s="2268"/>
      <c r="B133" s="2239"/>
      <c r="C133" s="2240"/>
      <c r="D133" s="2240"/>
      <c r="E133" s="2240"/>
      <c r="F133" s="2241"/>
      <c r="I133" s="135"/>
      <c r="J133" s="484"/>
      <c r="K133" s="484"/>
      <c r="L133" s="484"/>
      <c r="M133" s="484"/>
    </row>
    <row r="134" spans="1:13" s="7" customFormat="1" ht="15.75" x14ac:dyDescent="0.25">
      <c r="A134" s="2269"/>
      <c r="B134" s="2242"/>
      <c r="C134" s="2243"/>
      <c r="D134" s="2243"/>
      <c r="E134" s="2243"/>
      <c r="F134" s="2244"/>
      <c r="I134" s="135"/>
      <c r="J134" s="484"/>
      <c r="K134" s="484"/>
      <c r="L134" s="484"/>
      <c r="M134" s="484"/>
    </row>
    <row r="135" spans="1:13" s="7" customFormat="1" ht="15.75" x14ac:dyDescent="0.25">
      <c r="A135" s="637">
        <v>2.83</v>
      </c>
      <c r="B135" s="2236" t="s">
        <v>1119</v>
      </c>
      <c r="C135" s="2237"/>
      <c r="D135" s="2237"/>
      <c r="E135" s="2237"/>
      <c r="F135" s="2238"/>
      <c r="I135" s="135"/>
      <c r="J135" s="484"/>
      <c r="K135" s="484"/>
      <c r="L135" s="484"/>
      <c r="M135" s="484"/>
    </row>
    <row r="136" spans="1:13" s="7" customFormat="1" ht="15.75" x14ac:dyDescent="0.25">
      <c r="A136" s="635">
        <v>2.86</v>
      </c>
      <c r="B136" s="2219" t="s">
        <v>848</v>
      </c>
      <c r="C136" s="2220"/>
      <c r="D136" s="2220"/>
      <c r="E136" s="2220"/>
      <c r="F136" s="2221"/>
      <c r="I136" s="135"/>
      <c r="J136" s="484"/>
      <c r="K136" s="484"/>
      <c r="L136" s="484"/>
      <c r="M136" s="484"/>
    </row>
    <row r="137" spans="1:13" s="7" customFormat="1" ht="15.75" x14ac:dyDescent="0.25">
      <c r="A137" s="635">
        <v>2.87</v>
      </c>
      <c r="B137" s="2222" t="s">
        <v>851</v>
      </c>
      <c r="C137" s="2222"/>
      <c r="D137" s="2222"/>
      <c r="E137" s="2222"/>
      <c r="F137" s="2222"/>
      <c r="I137" s="135"/>
      <c r="J137" s="484"/>
      <c r="K137" s="484"/>
      <c r="L137" s="484"/>
      <c r="M137" s="484"/>
    </row>
    <row r="138" spans="1:13" s="7" customFormat="1" ht="15.75" x14ac:dyDescent="0.25">
      <c r="A138" s="635">
        <v>2.88</v>
      </c>
      <c r="B138" s="2222" t="s">
        <v>857</v>
      </c>
      <c r="C138" s="2222"/>
      <c r="D138" s="2222"/>
      <c r="E138" s="2222"/>
      <c r="F138" s="2222"/>
      <c r="I138" s="135"/>
      <c r="J138" s="543"/>
      <c r="K138" s="543"/>
      <c r="L138" s="543"/>
      <c r="M138" s="543"/>
    </row>
    <row r="139" spans="1:13" s="7" customFormat="1" ht="15.75" x14ac:dyDescent="0.25">
      <c r="A139" s="635">
        <v>2.91</v>
      </c>
      <c r="B139" s="2222" t="s">
        <v>916</v>
      </c>
      <c r="C139" s="2222"/>
      <c r="D139" s="2222"/>
      <c r="E139" s="2222"/>
      <c r="F139" s="2222"/>
    </row>
    <row r="140" spans="1:13" s="7" customFormat="1" ht="15.75" customHeight="1" x14ac:dyDescent="0.25">
      <c r="A140" s="2258">
        <v>2.95</v>
      </c>
      <c r="B140" s="2224" t="s">
        <v>854</v>
      </c>
      <c r="C140" s="2224"/>
      <c r="D140" s="2224"/>
      <c r="E140" s="2224"/>
      <c r="F140" s="2224"/>
    </row>
    <row r="141" spans="1:13" s="7" customFormat="1" ht="15" customHeight="1" x14ac:dyDescent="0.25">
      <c r="A141" s="2273"/>
      <c r="B141" s="2224"/>
      <c r="C141" s="2224"/>
      <c r="D141" s="2224"/>
      <c r="E141" s="2224"/>
      <c r="F141" s="2224"/>
    </row>
    <row r="142" spans="1:13" s="7" customFormat="1" ht="15" customHeight="1" x14ac:dyDescent="0.25">
      <c r="A142" s="2259"/>
      <c r="B142" s="2224"/>
      <c r="C142" s="2224"/>
      <c r="D142" s="2224"/>
      <c r="E142" s="2224"/>
      <c r="F142" s="2224"/>
    </row>
    <row r="143" spans="1:13" s="7" customFormat="1" x14ac:dyDescent="0.25">
      <c r="D143" s="226"/>
      <c r="E143" s="230"/>
    </row>
    <row r="144" spans="1:13" s="7" customFormat="1" x14ac:dyDescent="0.25">
      <c r="D144" s="226"/>
      <c r="E144" s="230"/>
    </row>
    <row r="145" spans="4:5" s="7" customFormat="1" x14ac:dyDescent="0.25">
      <c r="D145" s="226"/>
      <c r="E145" s="230"/>
    </row>
    <row r="146" spans="4:5" s="7" customFormat="1" x14ac:dyDescent="0.25">
      <c r="D146" s="226"/>
      <c r="E146" s="230"/>
    </row>
    <row r="147" spans="4:5" s="7" customFormat="1" x14ac:dyDescent="0.25">
      <c r="D147" s="226"/>
      <c r="E147" s="230"/>
    </row>
    <row r="148" spans="4:5" s="7" customFormat="1" x14ac:dyDescent="0.25">
      <c r="D148" s="226"/>
      <c r="E148" s="230"/>
    </row>
    <row r="149" spans="4:5" s="7" customFormat="1" x14ac:dyDescent="0.25">
      <c r="D149" s="226"/>
      <c r="E149" s="230"/>
    </row>
    <row r="150" spans="4:5" s="7" customFormat="1" x14ac:dyDescent="0.25">
      <c r="D150" s="226"/>
      <c r="E150" s="230"/>
    </row>
    <row r="151" spans="4:5" s="7" customFormat="1" x14ac:dyDescent="0.25">
      <c r="D151" s="226"/>
      <c r="E151" s="230"/>
    </row>
    <row r="152" spans="4:5" s="7" customFormat="1" x14ac:dyDescent="0.25">
      <c r="D152" s="226"/>
      <c r="E152" s="230"/>
    </row>
    <row r="153" spans="4:5" s="7" customFormat="1" x14ac:dyDescent="0.25">
      <c r="D153" s="226"/>
      <c r="E153" s="230"/>
    </row>
    <row r="154" spans="4:5" s="7" customFormat="1" x14ac:dyDescent="0.25">
      <c r="D154" s="226"/>
      <c r="E154" s="230"/>
    </row>
    <row r="155" spans="4:5" s="7" customFormat="1" x14ac:dyDescent="0.25">
      <c r="D155" s="226"/>
      <c r="E155" s="230"/>
    </row>
    <row r="156" spans="4:5" s="7" customFormat="1" x14ac:dyDescent="0.25">
      <c r="D156" s="226"/>
      <c r="E156" s="230"/>
    </row>
    <row r="157" spans="4:5" s="7" customFormat="1" x14ac:dyDescent="0.25">
      <c r="D157" s="226"/>
      <c r="E157" s="230"/>
    </row>
    <row r="158" spans="4:5" s="7" customFormat="1" x14ac:dyDescent="0.25">
      <c r="D158" s="226"/>
      <c r="E158" s="230"/>
    </row>
    <row r="159" spans="4:5" s="7" customFormat="1" x14ac:dyDescent="0.25">
      <c r="D159" s="226"/>
      <c r="E159" s="230"/>
    </row>
    <row r="160" spans="4:5" s="7" customFormat="1" x14ac:dyDescent="0.25">
      <c r="D160" s="226"/>
      <c r="E160" s="230"/>
    </row>
    <row r="161" spans="4:5" s="7" customFormat="1" x14ac:dyDescent="0.25">
      <c r="D161" s="226"/>
      <c r="E161" s="230"/>
    </row>
  </sheetData>
  <mergeCells count="42">
    <mergeCell ref="J8:L16"/>
    <mergeCell ref="A140:A142"/>
    <mergeCell ref="B140:F142"/>
    <mergeCell ref="B137:F137"/>
    <mergeCell ref="B114:F114"/>
    <mergeCell ref="B117:F117"/>
    <mergeCell ref="B118:F118"/>
    <mergeCell ref="B119:F119"/>
    <mergeCell ref="B115:F116"/>
    <mergeCell ref="B130:F130"/>
    <mergeCell ref="B129:F129"/>
    <mergeCell ref="B138:F138"/>
    <mergeCell ref="B136:F136"/>
    <mergeCell ref="C22:C23"/>
    <mergeCell ref="E23:F23"/>
    <mergeCell ref="E19:F19"/>
    <mergeCell ref="I32:J32"/>
    <mergeCell ref="E30:F30"/>
    <mergeCell ref="H22:I22"/>
    <mergeCell ref="E25:F25"/>
    <mergeCell ref="E26:F26"/>
    <mergeCell ref="A115:A116"/>
    <mergeCell ref="E22:F22"/>
    <mergeCell ref="B122:F122"/>
    <mergeCell ref="B120:F120"/>
    <mergeCell ref="B139:F139"/>
    <mergeCell ref="B123:F123"/>
    <mergeCell ref="B125:F125"/>
    <mergeCell ref="B121:F121"/>
    <mergeCell ref="B124:F124"/>
    <mergeCell ref="B126:F126"/>
    <mergeCell ref="B127:F127"/>
    <mergeCell ref="B128:F128"/>
    <mergeCell ref="B131:F134"/>
    <mergeCell ref="A131:A134"/>
    <mergeCell ref="B135:F135"/>
    <mergeCell ref="A51:D51"/>
    <mergeCell ref="A8:C8"/>
    <mergeCell ref="A32:C32"/>
    <mergeCell ref="F32:G32"/>
    <mergeCell ref="A22:A23"/>
    <mergeCell ref="B22:B23"/>
  </mergeCells>
  <pageMargins left="0.23622047244094491" right="0.23622047244094491" top="0.19685039370078741" bottom="0.15748031496062992" header="0.11811023622047245" footer="0.11811023622047245"/>
  <pageSetup paperSize="8" scale="3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162"/>
  <sheetViews>
    <sheetView zoomScale="75" zoomScaleNormal="75" workbookViewId="0">
      <selection activeCell="A8" sqref="A8:C8"/>
    </sheetView>
  </sheetViews>
  <sheetFormatPr defaultRowHeight="15" x14ac:dyDescent="0.25"/>
  <cols>
    <col min="1" max="1" width="7.7109375" style="7" customWidth="1"/>
    <col min="2" max="2" width="54.42578125" style="7" customWidth="1"/>
    <col min="3" max="3" width="75.7109375" customWidth="1"/>
    <col min="4" max="4" width="3.140625" style="226" bestFit="1" customWidth="1"/>
    <col min="5" max="5" width="9.28515625" style="230" customWidth="1"/>
    <col min="6" max="6" width="4" style="7" bestFit="1" customWidth="1"/>
    <col min="7" max="7" width="75.7109375" customWidth="1"/>
    <col min="8" max="8" width="5" style="7" customWidth="1"/>
    <col min="9" max="9" width="4" style="7" bestFit="1" customWidth="1"/>
    <col min="10" max="10" width="75.7109375" customWidth="1"/>
    <col min="11" max="11" width="3.5703125" style="7" customWidth="1"/>
    <col min="12" max="12" width="32.85546875" style="7" bestFit="1" customWidth="1"/>
    <col min="13" max="34" width="9.140625" style="7"/>
  </cols>
  <sheetData>
    <row r="1" spans="1:12" s="7" customFormat="1" x14ac:dyDescent="0.25">
      <c r="D1" s="226"/>
      <c r="E1" s="230"/>
    </row>
    <row r="2" spans="1:12" s="7" customFormat="1" x14ac:dyDescent="0.25">
      <c r="D2" s="226"/>
      <c r="E2" s="230"/>
    </row>
    <row r="3" spans="1:12" s="7" customFormat="1" x14ac:dyDescent="0.25">
      <c r="D3" s="226"/>
      <c r="E3" s="230"/>
    </row>
    <row r="4" spans="1:12" s="7" customFormat="1" ht="18" x14ac:dyDescent="0.25">
      <c r="B4" s="1001" t="s">
        <v>1251</v>
      </c>
      <c r="E4" s="230"/>
    </row>
    <row r="5" spans="1:12" s="7" customFormat="1" x14ac:dyDescent="0.25">
      <c r="D5" s="226"/>
      <c r="E5" s="230"/>
    </row>
    <row r="6" spans="1:12" s="7" customFormat="1" x14ac:dyDescent="0.25">
      <c r="D6" s="226"/>
      <c r="E6" s="230"/>
    </row>
    <row r="7" spans="1:12" s="7" customFormat="1" x14ac:dyDescent="0.25">
      <c r="D7" s="226"/>
      <c r="E7" s="230"/>
      <c r="J7" s="1023"/>
      <c r="K7" s="1023"/>
      <c r="L7" s="1023"/>
    </row>
    <row r="8" spans="1:12" s="134" customFormat="1" ht="15.75" x14ac:dyDescent="0.25">
      <c r="A8" s="2198" t="s">
        <v>131</v>
      </c>
      <c r="B8" s="2198"/>
      <c r="C8" s="2198"/>
      <c r="D8" s="53"/>
      <c r="E8" s="1002"/>
      <c r="F8" s="1002"/>
      <c r="J8" s="1023"/>
      <c r="K8" s="1023"/>
      <c r="L8" s="1023"/>
    </row>
    <row r="9" spans="1:12" s="134" customFormat="1" ht="15.75" x14ac:dyDescent="0.25">
      <c r="A9" s="908">
        <v>1</v>
      </c>
      <c r="B9" s="710" t="s">
        <v>127</v>
      </c>
      <c r="C9" s="185" t="s">
        <v>128</v>
      </c>
      <c r="D9" s="53"/>
      <c r="E9" s="1002"/>
      <c r="F9" s="1002"/>
      <c r="J9" s="1023"/>
      <c r="K9" s="1023"/>
      <c r="L9" s="1023"/>
    </row>
    <row r="10" spans="1:12" s="7" customFormat="1" ht="15.75" x14ac:dyDescent="0.25">
      <c r="A10" s="908">
        <v>2</v>
      </c>
      <c r="B10" s="710" t="s">
        <v>91</v>
      </c>
      <c r="C10" s="973" t="s">
        <v>223</v>
      </c>
      <c r="D10" s="226"/>
      <c r="E10" s="669" t="s">
        <v>95</v>
      </c>
      <c r="F10" s="1020"/>
      <c r="G10" s="966" t="s">
        <v>225</v>
      </c>
      <c r="H10" s="979"/>
      <c r="I10" s="462"/>
      <c r="J10" s="1023"/>
      <c r="K10" s="1023"/>
      <c r="L10" s="1023"/>
    </row>
    <row r="11" spans="1:12" s="7" customFormat="1" ht="15.75" x14ac:dyDescent="0.25">
      <c r="A11" s="908">
        <v>3</v>
      </c>
      <c r="B11" s="710" t="s">
        <v>226</v>
      </c>
      <c r="C11" s="973" t="s">
        <v>227</v>
      </c>
      <c r="D11" s="226"/>
      <c r="E11" s="1740"/>
      <c r="F11" s="990"/>
      <c r="G11" s="535"/>
      <c r="H11" s="979"/>
      <c r="I11" s="462"/>
      <c r="J11" s="1023"/>
      <c r="K11" s="1023"/>
      <c r="L11" s="1023"/>
    </row>
    <row r="12" spans="1:12" s="7" customFormat="1" ht="15.75" x14ac:dyDescent="0.25">
      <c r="A12" s="908">
        <v>4</v>
      </c>
      <c r="B12" s="710" t="s">
        <v>90</v>
      </c>
      <c r="C12" s="966" t="s">
        <v>524</v>
      </c>
      <c r="D12" s="226"/>
      <c r="E12" s="669" t="s">
        <v>95</v>
      </c>
      <c r="F12" s="1020"/>
      <c r="G12" s="966" t="s">
        <v>224</v>
      </c>
      <c r="H12" s="979"/>
      <c r="I12" s="462"/>
      <c r="J12" s="1023"/>
      <c r="K12" s="1023"/>
      <c r="L12" s="1023"/>
    </row>
    <row r="13" spans="1:12" s="7" customFormat="1" ht="15.75" x14ac:dyDescent="0.25">
      <c r="A13" s="908">
        <v>5</v>
      </c>
      <c r="B13" s="710" t="s">
        <v>526</v>
      </c>
      <c r="C13" s="966" t="s">
        <v>525</v>
      </c>
      <c r="D13" s="226"/>
      <c r="E13" s="669" t="s">
        <v>95</v>
      </c>
      <c r="F13" s="1020"/>
      <c r="G13" s="966" t="s">
        <v>515</v>
      </c>
      <c r="H13" s="979"/>
      <c r="I13" s="462"/>
      <c r="J13" s="1023"/>
      <c r="K13" s="1023"/>
      <c r="L13" s="1023"/>
    </row>
    <row r="14" spans="1:12" s="7" customFormat="1" ht="15.75" x14ac:dyDescent="0.25">
      <c r="A14" s="908">
        <v>6</v>
      </c>
      <c r="B14" s="710" t="s">
        <v>228</v>
      </c>
      <c r="C14" s="966" t="s">
        <v>238</v>
      </c>
      <c r="D14" s="226"/>
      <c r="E14" s="669" t="s">
        <v>95</v>
      </c>
      <c r="F14" s="1020"/>
      <c r="G14" s="966" t="s">
        <v>233</v>
      </c>
      <c r="H14" s="979"/>
      <c r="I14" s="462"/>
      <c r="J14" s="1023"/>
      <c r="K14" s="1023"/>
      <c r="L14" s="1023"/>
    </row>
    <row r="15" spans="1:12" s="7" customFormat="1" ht="15.75" x14ac:dyDescent="0.25">
      <c r="A15" s="908">
        <v>7</v>
      </c>
      <c r="B15" s="710" t="s">
        <v>229</v>
      </c>
      <c r="C15" s="966" t="s">
        <v>239</v>
      </c>
      <c r="D15" s="226"/>
      <c r="E15" s="669" t="s">
        <v>95</v>
      </c>
      <c r="F15" s="1020"/>
      <c r="G15" s="966" t="s">
        <v>234</v>
      </c>
      <c r="H15" s="979"/>
      <c r="I15" s="462"/>
      <c r="J15" s="1023"/>
      <c r="K15" s="1023"/>
      <c r="L15" s="1023"/>
    </row>
    <row r="16" spans="1:12" s="7" customFormat="1" ht="15.75" x14ac:dyDescent="0.25">
      <c r="A16" s="908">
        <v>8</v>
      </c>
      <c r="B16" s="710" t="s">
        <v>230</v>
      </c>
      <c r="C16" s="966" t="s">
        <v>240</v>
      </c>
      <c r="D16" s="226"/>
      <c r="E16" s="669" t="s">
        <v>95</v>
      </c>
      <c r="F16" s="1020"/>
      <c r="G16" s="966" t="s">
        <v>235</v>
      </c>
      <c r="H16" s="979"/>
      <c r="I16" s="462"/>
      <c r="J16" s="1019"/>
      <c r="K16" s="1019"/>
      <c r="L16" s="1019"/>
    </row>
    <row r="17" spans="1:12" s="7" customFormat="1" ht="15.75" x14ac:dyDescent="0.25">
      <c r="A17" s="908">
        <v>9</v>
      </c>
      <c r="B17" s="710" t="s">
        <v>101</v>
      </c>
      <c r="C17" s="972">
        <v>43938</v>
      </c>
      <c r="D17" s="226"/>
      <c r="E17" s="667"/>
      <c r="F17" s="667"/>
      <c r="G17" s="134"/>
      <c r="H17" s="134"/>
      <c r="I17" s="132"/>
      <c r="J17" s="1019"/>
      <c r="K17" s="1019"/>
      <c r="L17" s="1019"/>
    </row>
    <row r="18" spans="1:12" s="7" customFormat="1" ht="15.75" x14ac:dyDescent="0.25">
      <c r="A18" s="908">
        <v>10</v>
      </c>
      <c r="B18" s="710" t="s">
        <v>123</v>
      </c>
      <c r="C18" s="668">
        <v>0.45520833333333338</v>
      </c>
      <c r="D18" s="226"/>
      <c r="E18" s="667"/>
      <c r="F18" s="667"/>
      <c r="G18" s="134"/>
      <c r="H18" s="134"/>
      <c r="I18" s="132"/>
      <c r="J18" s="1019"/>
      <c r="K18" s="1019"/>
      <c r="L18" s="1019"/>
    </row>
    <row r="19" spans="1:12" s="7" customFormat="1" ht="15.75" x14ac:dyDescent="0.25">
      <c r="A19" s="908">
        <v>11</v>
      </c>
      <c r="B19" s="710" t="s">
        <v>124</v>
      </c>
      <c r="C19" s="714" t="s">
        <v>125</v>
      </c>
      <c r="D19" s="226"/>
      <c r="E19" s="2300"/>
      <c r="F19" s="2300"/>
      <c r="G19" s="193"/>
      <c r="H19" s="193"/>
      <c r="I19" s="132"/>
    </row>
    <row r="20" spans="1:12" s="7" customFormat="1" ht="15.75" x14ac:dyDescent="0.25">
      <c r="A20" s="908">
        <v>12</v>
      </c>
      <c r="B20" s="710" t="s">
        <v>102</v>
      </c>
      <c r="C20" s="972">
        <v>43942</v>
      </c>
      <c r="D20" s="226"/>
      <c r="E20" s="667"/>
      <c r="F20" s="667"/>
      <c r="G20" s="134"/>
      <c r="H20" s="134"/>
      <c r="I20" s="132"/>
    </row>
    <row r="21" spans="1:12" s="7" customFormat="1" ht="15.75" x14ac:dyDescent="0.25">
      <c r="A21" s="908">
        <v>13</v>
      </c>
      <c r="B21" s="710" t="s">
        <v>103</v>
      </c>
      <c r="C21" s="972">
        <f>C20+7</f>
        <v>43949</v>
      </c>
      <c r="D21" s="226"/>
      <c r="E21" s="667"/>
      <c r="F21" s="667"/>
      <c r="G21" s="134"/>
      <c r="H21" s="143"/>
      <c r="I21" s="175"/>
      <c r="J21" s="168"/>
    </row>
    <row r="22" spans="1:12" s="7" customFormat="1" ht="15.75" x14ac:dyDescent="0.25">
      <c r="A22" s="2188">
        <v>14</v>
      </c>
      <c r="B22" s="2190" t="s">
        <v>85</v>
      </c>
      <c r="C22" s="2192" t="s">
        <v>98</v>
      </c>
      <c r="D22" s="226"/>
      <c r="E22" s="2305" t="s">
        <v>180</v>
      </c>
      <c r="F22" s="2305"/>
      <c r="G22" s="982" t="s">
        <v>92</v>
      </c>
      <c r="H22" s="2281"/>
      <c r="I22" s="2281"/>
      <c r="J22" s="169"/>
    </row>
    <row r="23" spans="1:12" s="7" customFormat="1" ht="15.75" x14ac:dyDescent="0.25">
      <c r="A23" s="2189"/>
      <c r="B23" s="2191"/>
      <c r="C23" s="2193"/>
      <c r="D23" s="226"/>
      <c r="E23" s="2305" t="s">
        <v>181</v>
      </c>
      <c r="F23" s="2305"/>
      <c r="G23" s="966" t="s">
        <v>119</v>
      </c>
      <c r="H23" s="959"/>
      <c r="I23" s="959"/>
      <c r="J23" s="169"/>
    </row>
    <row r="24" spans="1:12" s="7" customFormat="1" ht="15.75" x14ac:dyDescent="0.25">
      <c r="A24" s="908">
        <v>15</v>
      </c>
      <c r="B24" s="710" t="s">
        <v>86</v>
      </c>
      <c r="C24" s="96">
        <v>30000000</v>
      </c>
      <c r="D24" s="226"/>
      <c r="E24" s="670"/>
      <c r="F24" s="670"/>
      <c r="G24" s="134"/>
      <c r="H24" s="134"/>
      <c r="I24" s="132"/>
    </row>
    <row r="25" spans="1:12" s="7" customFormat="1" ht="15.75" x14ac:dyDescent="0.25">
      <c r="A25" s="908">
        <v>16</v>
      </c>
      <c r="B25" s="710" t="s">
        <v>87</v>
      </c>
      <c r="C25" s="96">
        <f>(C24*(G25/100))+(C24*((1.5*340)/(100*365)))</f>
        <v>30641478.082191776</v>
      </c>
      <c r="D25" s="226"/>
      <c r="E25" s="2301" t="s">
        <v>100</v>
      </c>
      <c r="F25" s="2302"/>
      <c r="G25" s="986">
        <v>100.741</v>
      </c>
      <c r="H25" s="173"/>
      <c r="I25" s="462"/>
    </row>
    <row r="26" spans="1:12" s="7" customFormat="1" ht="15.75" x14ac:dyDescent="0.25">
      <c r="A26" s="908">
        <v>17</v>
      </c>
      <c r="B26" s="710" t="s">
        <v>83</v>
      </c>
      <c r="C26" s="96">
        <f>C25*(1-0.005)</f>
        <v>30488270.691780817</v>
      </c>
      <c r="D26" s="226"/>
      <c r="E26" s="2301" t="s">
        <v>89</v>
      </c>
      <c r="F26" s="2302"/>
      <c r="G26" s="806">
        <f>(C25-C26)/C25</f>
        <v>5.000000000000027E-3</v>
      </c>
      <c r="H26" s="195"/>
      <c r="I26" s="807"/>
    </row>
    <row r="27" spans="1:12" s="7" customFormat="1" ht="15.75" x14ac:dyDescent="0.25">
      <c r="A27" s="908">
        <v>18</v>
      </c>
      <c r="B27" s="710" t="s">
        <v>88</v>
      </c>
      <c r="C27" s="966" t="s">
        <v>99</v>
      </c>
      <c r="D27" s="226"/>
      <c r="E27" s="1746"/>
      <c r="F27" s="231"/>
      <c r="G27" s="134"/>
      <c r="H27" s="134"/>
      <c r="I27" s="132"/>
    </row>
    <row r="28" spans="1:12" s="7" customFormat="1" ht="15.75" x14ac:dyDescent="0.25">
      <c r="A28" s="908">
        <v>19</v>
      </c>
      <c r="B28" s="710" t="s">
        <v>82</v>
      </c>
      <c r="C28" s="533">
        <v>-6.1000000000000004E-3</v>
      </c>
      <c r="D28" s="226"/>
      <c r="E28" s="671"/>
      <c r="F28" s="671"/>
      <c r="G28" s="979"/>
      <c r="H28" s="979"/>
      <c r="I28" s="956"/>
    </row>
    <row r="29" spans="1:12" s="7" customFormat="1" ht="15.75" x14ac:dyDescent="0.25">
      <c r="A29" s="908">
        <v>20</v>
      </c>
      <c r="B29" s="710" t="s">
        <v>84</v>
      </c>
      <c r="C29" s="96">
        <f>C26*(1+((C28*(C21-C20))/(360)))</f>
        <v>30484654.444118209</v>
      </c>
      <c r="D29" s="226"/>
      <c r="E29" s="672"/>
      <c r="F29" s="672"/>
      <c r="G29" s="134"/>
      <c r="H29" s="134"/>
      <c r="I29" s="132"/>
    </row>
    <row r="30" spans="1:12" s="7" customFormat="1" ht="15.75" x14ac:dyDescent="0.25">
      <c r="A30" s="908">
        <v>21</v>
      </c>
      <c r="B30" s="710" t="s">
        <v>306</v>
      </c>
      <c r="C30" s="185" t="s">
        <v>204</v>
      </c>
      <c r="D30" s="226"/>
      <c r="E30" s="2303" t="s">
        <v>95</v>
      </c>
      <c r="F30" s="2304"/>
      <c r="G30" s="185" t="s">
        <v>203</v>
      </c>
      <c r="H30" s="193"/>
      <c r="I30" s="462"/>
    </row>
    <row r="31" spans="1:12" s="7" customFormat="1" ht="15.75" x14ac:dyDescent="0.25">
      <c r="A31" s="1012"/>
      <c r="B31" s="1248"/>
      <c r="C31" s="1890"/>
      <c r="D31" s="329"/>
      <c r="E31" s="2024"/>
      <c r="F31" s="1991"/>
      <c r="G31" s="1890"/>
      <c r="H31" s="193"/>
      <c r="I31" s="462"/>
    </row>
    <row r="32" spans="1:12" s="7" customFormat="1" ht="15.75" x14ac:dyDescent="0.25">
      <c r="A32" s="2196" t="s">
        <v>1156</v>
      </c>
      <c r="B32" s="2196"/>
      <c r="C32" s="2196"/>
      <c r="D32" s="53"/>
      <c r="E32" s="53"/>
      <c r="F32" s="2196" t="s">
        <v>760</v>
      </c>
      <c r="G32" s="2196"/>
      <c r="H32" s="63"/>
      <c r="I32" s="2196" t="s">
        <v>761</v>
      </c>
      <c r="J32" s="2196"/>
      <c r="K32" s="1021"/>
      <c r="L32" s="740" t="s">
        <v>795</v>
      </c>
    </row>
    <row r="33" spans="1:12" s="7" customFormat="1" ht="15.75" customHeight="1" x14ac:dyDescent="0.25">
      <c r="A33" s="426">
        <v>1</v>
      </c>
      <c r="B33" s="515" t="s">
        <v>0</v>
      </c>
      <c r="C33" s="969" t="s">
        <v>640</v>
      </c>
      <c r="D33" s="203" t="s">
        <v>130</v>
      </c>
      <c r="E33" s="527" t="s">
        <v>273</v>
      </c>
      <c r="F33" s="426">
        <v>1</v>
      </c>
      <c r="G33" s="968" t="s">
        <v>640</v>
      </c>
      <c r="I33" s="426">
        <v>1</v>
      </c>
      <c r="J33" s="968" t="s">
        <v>640</v>
      </c>
      <c r="L33" s="908">
        <v>1.1399999999999999</v>
      </c>
    </row>
    <row r="34" spans="1:12" s="7" customFormat="1" ht="15.75" customHeight="1" x14ac:dyDescent="0.25">
      <c r="A34" s="426">
        <v>2</v>
      </c>
      <c r="B34" s="515" t="s">
        <v>1</v>
      </c>
      <c r="C34" s="1570" t="str">
        <f>G10</f>
        <v>AL61GG34LM12CV28I911</v>
      </c>
      <c r="D34" s="203" t="s">
        <v>130</v>
      </c>
      <c r="E34" s="527" t="s">
        <v>273</v>
      </c>
      <c r="F34" s="1560">
        <v>2</v>
      </c>
      <c r="G34" s="1572" t="str">
        <f>C34</f>
        <v>AL61GG34LM12CV28I911</v>
      </c>
      <c r="H34" s="230"/>
      <c r="I34" s="1560">
        <v>2</v>
      </c>
      <c r="J34" s="1572" t="str">
        <f>C34</f>
        <v>AL61GG34LM12CV28I911</v>
      </c>
      <c r="L34" s="918">
        <v>4.0999999999999996</v>
      </c>
    </row>
    <row r="35" spans="1:12" s="7" customFormat="1" ht="15.75" customHeight="1" x14ac:dyDescent="0.25">
      <c r="A35" s="426">
        <v>3</v>
      </c>
      <c r="B35" s="515" t="s">
        <v>40</v>
      </c>
      <c r="C35" s="1570" t="str">
        <f>C34</f>
        <v>AL61GG34LM12CV28I911</v>
      </c>
      <c r="D35" s="203" t="s">
        <v>130</v>
      </c>
      <c r="E35" s="524"/>
      <c r="F35" s="1560">
        <v>3</v>
      </c>
      <c r="G35" s="1572" t="str">
        <f>C35</f>
        <v>AL61GG34LM12CV28I911</v>
      </c>
      <c r="H35" s="230"/>
      <c r="I35" s="1560">
        <v>3</v>
      </c>
      <c r="J35" s="1572" t="str">
        <f>C35</f>
        <v>AL61GG34LM12CV28I911</v>
      </c>
      <c r="L35" s="918">
        <v>4.0999999999999996</v>
      </c>
    </row>
    <row r="36" spans="1:12" s="7" customFormat="1" ht="15.75" customHeight="1" x14ac:dyDescent="0.25">
      <c r="A36" s="426">
        <v>4</v>
      </c>
      <c r="B36" s="515" t="s">
        <v>12</v>
      </c>
      <c r="C36" s="1571" t="s">
        <v>106</v>
      </c>
      <c r="D36" s="203" t="s">
        <v>130</v>
      </c>
      <c r="E36" s="144"/>
      <c r="F36" s="1560">
        <v>4</v>
      </c>
      <c r="G36" s="1555" t="s">
        <v>106</v>
      </c>
      <c r="H36" s="230"/>
      <c r="I36" s="1560">
        <v>4</v>
      </c>
      <c r="J36" s="1555" t="s">
        <v>106</v>
      </c>
      <c r="L36" s="907"/>
    </row>
    <row r="37" spans="1:12" s="7" customFormat="1" ht="15.75" customHeight="1" x14ac:dyDescent="0.25">
      <c r="A37" s="426">
        <v>5</v>
      </c>
      <c r="B37" s="515" t="s">
        <v>2</v>
      </c>
      <c r="C37" s="1570" t="s">
        <v>107</v>
      </c>
      <c r="D37" s="203" t="s">
        <v>130</v>
      </c>
      <c r="E37" s="145"/>
      <c r="F37" s="1560">
        <v>5</v>
      </c>
      <c r="G37" s="1572" t="str">
        <f>C37</f>
        <v>CDTI</v>
      </c>
      <c r="H37" s="230"/>
      <c r="I37" s="1560">
        <v>5</v>
      </c>
      <c r="J37" s="1572" t="str">
        <f>C37</f>
        <v>CDTI</v>
      </c>
      <c r="L37" s="912"/>
    </row>
    <row r="38" spans="1:12" ht="15.75" customHeight="1" x14ac:dyDescent="0.25">
      <c r="A38" s="426">
        <v>6</v>
      </c>
      <c r="B38" s="515" t="s">
        <v>419</v>
      </c>
      <c r="C38" s="95"/>
      <c r="D38" s="203" t="s">
        <v>44</v>
      </c>
      <c r="E38" s="144"/>
      <c r="F38" s="1560">
        <v>6</v>
      </c>
      <c r="G38" s="1600"/>
      <c r="H38" s="230"/>
      <c r="I38" s="1560">
        <v>6</v>
      </c>
      <c r="J38" s="1600"/>
      <c r="L38" s="913">
        <v>4.5</v>
      </c>
    </row>
    <row r="39" spans="1:12" ht="15.75" customHeight="1" x14ac:dyDescent="0.25">
      <c r="A39" s="426">
        <v>7</v>
      </c>
      <c r="B39" s="515" t="s">
        <v>420</v>
      </c>
      <c r="C39" s="39"/>
      <c r="D39" s="203" t="s">
        <v>43</v>
      </c>
      <c r="E39" s="527" t="s">
        <v>273</v>
      </c>
      <c r="F39" s="1560">
        <v>7</v>
      </c>
      <c r="G39" s="1569"/>
      <c r="H39" s="230"/>
      <c r="I39" s="1560">
        <v>7</v>
      </c>
      <c r="J39" s="1569"/>
      <c r="L39" s="913"/>
    </row>
    <row r="40" spans="1:12" ht="15.75" customHeight="1" x14ac:dyDescent="0.25">
      <c r="A40" s="426">
        <v>8</v>
      </c>
      <c r="B40" s="515" t="s">
        <v>421</v>
      </c>
      <c r="C40" s="39"/>
      <c r="D40" s="203" t="s">
        <v>43</v>
      </c>
      <c r="E40" s="527" t="s">
        <v>273</v>
      </c>
      <c r="F40" s="1560">
        <v>8</v>
      </c>
      <c r="G40" s="1569"/>
      <c r="H40" s="230"/>
      <c r="I40" s="1560">
        <v>8</v>
      </c>
      <c r="J40" s="1569"/>
      <c r="L40" s="913">
        <v>4.2</v>
      </c>
    </row>
    <row r="41" spans="1:12" ht="15.75" customHeight="1" x14ac:dyDescent="0.25">
      <c r="A41" s="426">
        <v>9</v>
      </c>
      <c r="B41" s="515" t="s">
        <v>5</v>
      </c>
      <c r="C41" s="1574" t="s">
        <v>206</v>
      </c>
      <c r="D41" s="203" t="s">
        <v>130</v>
      </c>
      <c r="E41" s="1739"/>
      <c r="F41" s="1560">
        <v>9</v>
      </c>
      <c r="G41" s="1568" t="str">
        <f>C41</f>
        <v>TAKE</v>
      </c>
      <c r="H41" s="230"/>
      <c r="I41" s="1560">
        <v>9</v>
      </c>
      <c r="J41" s="1568" t="str">
        <f>C41</f>
        <v>TAKE</v>
      </c>
      <c r="L41" s="908">
        <v>6.17</v>
      </c>
    </row>
    <row r="42" spans="1:12" ht="15.75" customHeight="1" x14ac:dyDescent="0.25">
      <c r="A42" s="426">
        <v>10</v>
      </c>
      <c r="B42" s="515" t="s">
        <v>6</v>
      </c>
      <c r="C42" s="1572" t="str">
        <f>C34</f>
        <v>AL61GG34LM12CV28I911</v>
      </c>
      <c r="D42" s="203" t="s">
        <v>130</v>
      </c>
      <c r="E42" s="524" t="s">
        <v>273</v>
      </c>
      <c r="F42" s="1560">
        <v>10</v>
      </c>
      <c r="G42" s="1573" t="str">
        <f>C42</f>
        <v>AL61GG34LM12CV28I911</v>
      </c>
      <c r="H42" s="230"/>
      <c r="I42" s="1560">
        <v>10</v>
      </c>
      <c r="J42" s="1573" t="str">
        <f>C42</f>
        <v>AL61GG34LM12CV28I911</v>
      </c>
      <c r="L42" s="918">
        <v>4.0999999999999996</v>
      </c>
    </row>
    <row r="43" spans="1:12" ht="15.75" customHeight="1" x14ac:dyDescent="0.25">
      <c r="A43" s="426">
        <v>11</v>
      </c>
      <c r="B43" s="515" t="s">
        <v>7</v>
      </c>
      <c r="C43" s="1570" t="str">
        <f>G14</f>
        <v>549300KM1L458YNTN211</v>
      </c>
      <c r="D43" s="203" t="s">
        <v>130</v>
      </c>
      <c r="E43" s="1741"/>
      <c r="F43" s="1560">
        <v>11</v>
      </c>
      <c r="G43" s="1573" t="str">
        <f>G15</f>
        <v>549300091MND56LQ2L89</v>
      </c>
      <c r="H43" s="230"/>
      <c r="I43" s="1560">
        <v>11</v>
      </c>
      <c r="J43" s="1573" t="str">
        <f>G16</f>
        <v>549300077NBE657MLP47</v>
      </c>
      <c r="L43" s="918">
        <v>4.0999999999999996</v>
      </c>
    </row>
    <row r="44" spans="1:12" ht="15.75" customHeight="1" x14ac:dyDescent="0.25">
      <c r="A44" s="426">
        <v>12</v>
      </c>
      <c r="B44" s="515" t="s">
        <v>46</v>
      </c>
      <c r="C44" s="1571" t="s">
        <v>108</v>
      </c>
      <c r="D44" s="203" t="s">
        <v>130</v>
      </c>
      <c r="E44" s="1741"/>
      <c r="F44" s="1560">
        <v>12</v>
      </c>
      <c r="G44" s="1568" t="s">
        <v>108</v>
      </c>
      <c r="H44" s="230"/>
      <c r="I44" s="1560">
        <v>12</v>
      </c>
      <c r="J44" s="1568" t="s">
        <v>108</v>
      </c>
      <c r="L44" s="918"/>
    </row>
    <row r="45" spans="1:12" ht="15.75" customHeight="1" x14ac:dyDescent="0.25">
      <c r="A45" s="426">
        <v>13</v>
      </c>
      <c r="B45" s="515" t="s">
        <v>8</v>
      </c>
      <c r="C45" s="117"/>
      <c r="D45" s="203" t="s">
        <v>43</v>
      </c>
      <c r="E45" s="524" t="s">
        <v>273</v>
      </c>
      <c r="F45" s="426">
        <v>13</v>
      </c>
      <c r="G45" s="94"/>
      <c r="I45" s="426">
        <v>13</v>
      </c>
      <c r="J45" s="94"/>
      <c r="L45" s="908">
        <v>4.0999999999999996</v>
      </c>
    </row>
    <row r="46" spans="1:12" ht="15.75" customHeight="1" x14ac:dyDescent="0.25">
      <c r="A46" s="426">
        <v>14</v>
      </c>
      <c r="B46" s="515" t="s">
        <v>9</v>
      </c>
      <c r="C46" s="39"/>
      <c r="D46" s="203" t="s">
        <v>43</v>
      </c>
      <c r="E46" s="660"/>
      <c r="F46" s="426">
        <v>14</v>
      </c>
      <c r="G46" s="847"/>
      <c r="I46" s="426">
        <v>14</v>
      </c>
      <c r="J46" s="847"/>
      <c r="L46" s="911"/>
    </row>
    <row r="47" spans="1:12" ht="15.75" customHeight="1" x14ac:dyDescent="0.25">
      <c r="A47" s="426">
        <v>15</v>
      </c>
      <c r="B47" s="515" t="s">
        <v>10</v>
      </c>
      <c r="C47" s="39"/>
      <c r="D47" s="203" t="s">
        <v>43</v>
      </c>
      <c r="E47" s="162"/>
      <c r="F47" s="426">
        <v>15</v>
      </c>
      <c r="G47" s="847"/>
      <c r="I47" s="426">
        <v>15</v>
      </c>
      <c r="J47" s="847"/>
      <c r="L47" s="918">
        <v>4.3</v>
      </c>
    </row>
    <row r="48" spans="1:12" ht="15.75" customHeight="1" x14ac:dyDescent="0.25">
      <c r="A48" s="426">
        <v>16</v>
      </c>
      <c r="B48" s="515" t="s">
        <v>41</v>
      </c>
      <c r="C48" s="39"/>
      <c r="D48" s="203" t="s">
        <v>44</v>
      </c>
      <c r="E48" s="162"/>
      <c r="F48" s="426">
        <v>16</v>
      </c>
      <c r="G48" s="847"/>
      <c r="I48" s="426">
        <v>16</v>
      </c>
      <c r="J48" s="847"/>
      <c r="L48" s="909"/>
    </row>
    <row r="49" spans="1:12" ht="15.75" customHeight="1" x14ac:dyDescent="0.25">
      <c r="A49" s="426">
        <v>17</v>
      </c>
      <c r="B49" s="515" t="s">
        <v>11</v>
      </c>
      <c r="C49" s="254" t="str">
        <f>G30</f>
        <v>549300WCGB70D06XZS54</v>
      </c>
      <c r="D49" s="203" t="s">
        <v>43</v>
      </c>
      <c r="E49" s="527"/>
      <c r="F49" s="426">
        <v>17</v>
      </c>
      <c r="G49" s="827" t="str">
        <f>C49</f>
        <v>549300WCGB70D06XZS54</v>
      </c>
      <c r="H49" s="139"/>
      <c r="I49" s="545">
        <v>17</v>
      </c>
      <c r="J49" s="827" t="str">
        <f>C49</f>
        <v>549300WCGB70D06XZS54</v>
      </c>
      <c r="L49" s="908">
        <v>4.4000000000000004</v>
      </c>
    </row>
    <row r="50" spans="1:12" ht="15.75" customHeight="1" x14ac:dyDescent="0.25">
      <c r="A50" s="426">
        <v>18</v>
      </c>
      <c r="B50" s="515" t="s">
        <v>153</v>
      </c>
      <c r="C50" s="827" t="str">
        <f>G12</f>
        <v>549300RM34L56MA11M54</v>
      </c>
      <c r="D50" s="203" t="s">
        <v>43</v>
      </c>
      <c r="E50" s="524" t="s">
        <v>273</v>
      </c>
      <c r="F50" s="545">
        <v>18</v>
      </c>
      <c r="G50" s="844" t="str">
        <f>C50</f>
        <v>549300RM34L56MA11M54</v>
      </c>
      <c r="H50" s="139"/>
      <c r="I50" s="545">
        <v>18</v>
      </c>
      <c r="J50" s="844" t="str">
        <f>C50</f>
        <v>549300RM34L56MA11M54</v>
      </c>
      <c r="L50" s="913" t="s">
        <v>1097</v>
      </c>
    </row>
    <row r="51" spans="1:12" ht="15.75" customHeight="1" x14ac:dyDescent="0.25">
      <c r="A51" s="2197"/>
      <c r="B51" s="2197"/>
      <c r="C51" s="2197"/>
      <c r="D51" s="2197"/>
      <c r="E51" s="1747"/>
      <c r="F51" s="544"/>
      <c r="G51" s="15"/>
      <c r="I51" s="544"/>
      <c r="J51" s="15"/>
      <c r="L51" s="1618"/>
    </row>
    <row r="52" spans="1:12" ht="15.75" customHeight="1" x14ac:dyDescent="0.25">
      <c r="A52" s="426">
        <v>1</v>
      </c>
      <c r="B52" s="515" t="s">
        <v>49</v>
      </c>
      <c r="C52" s="823" t="s">
        <v>120</v>
      </c>
      <c r="D52" s="934" t="s">
        <v>130</v>
      </c>
      <c r="E52" s="527" t="s">
        <v>273</v>
      </c>
      <c r="F52" s="426">
        <v>1</v>
      </c>
      <c r="G52" s="823" t="s">
        <v>231</v>
      </c>
      <c r="I52" s="426">
        <v>1</v>
      </c>
      <c r="J52" s="823" t="s">
        <v>232</v>
      </c>
      <c r="L52" s="908" t="s">
        <v>1075</v>
      </c>
    </row>
    <row r="53" spans="1:12" ht="15.75" customHeight="1" x14ac:dyDescent="0.25">
      <c r="A53" s="426">
        <v>2</v>
      </c>
      <c r="B53" s="515" t="s">
        <v>15</v>
      </c>
      <c r="C53" s="847"/>
      <c r="D53" s="934" t="s">
        <v>44</v>
      </c>
      <c r="E53" s="1747"/>
      <c r="F53" s="426">
        <v>2</v>
      </c>
      <c r="G53" s="847"/>
      <c r="I53" s="426">
        <v>2</v>
      </c>
      <c r="J53" s="847"/>
      <c r="L53" s="908"/>
    </row>
    <row r="54" spans="1:12" ht="15.75" customHeight="1" x14ac:dyDescent="0.25">
      <c r="A54" s="426">
        <v>3</v>
      </c>
      <c r="B54" s="515" t="s">
        <v>79</v>
      </c>
      <c r="C54" s="232" t="s">
        <v>542</v>
      </c>
      <c r="D54" s="934" t="s">
        <v>130</v>
      </c>
      <c r="E54" s="159"/>
      <c r="F54" s="426">
        <v>3</v>
      </c>
      <c r="G54" s="232" t="s">
        <v>542</v>
      </c>
      <c r="I54" s="426">
        <v>3</v>
      </c>
      <c r="J54" s="232" t="s">
        <v>542</v>
      </c>
      <c r="L54" s="921" t="s">
        <v>1077</v>
      </c>
    </row>
    <row r="55" spans="1:12" ht="15.75" customHeight="1" x14ac:dyDescent="0.25">
      <c r="A55" s="426">
        <v>4</v>
      </c>
      <c r="B55" s="515" t="s">
        <v>34</v>
      </c>
      <c r="C55" s="827" t="s">
        <v>110</v>
      </c>
      <c r="D55" s="934" t="s">
        <v>130</v>
      </c>
      <c r="E55" s="1747"/>
      <c r="F55" s="545">
        <v>4</v>
      </c>
      <c r="G55" s="827" t="s">
        <v>110</v>
      </c>
      <c r="H55" s="139"/>
      <c r="I55" s="545">
        <v>4</v>
      </c>
      <c r="J55" s="827" t="s">
        <v>110</v>
      </c>
      <c r="L55" s="913" t="s">
        <v>1096</v>
      </c>
    </row>
    <row r="56" spans="1:12" ht="15.75" customHeight="1" x14ac:dyDescent="0.25">
      <c r="A56" s="426">
        <v>5</v>
      </c>
      <c r="B56" s="515" t="s">
        <v>16</v>
      </c>
      <c r="C56" s="823" t="b">
        <v>0</v>
      </c>
      <c r="D56" s="934" t="s">
        <v>130</v>
      </c>
      <c r="E56" s="1747"/>
      <c r="F56" s="426">
        <v>5</v>
      </c>
      <c r="G56" s="823" t="b">
        <v>0</v>
      </c>
      <c r="I56" s="426">
        <v>5</v>
      </c>
      <c r="J56" s="823" t="b">
        <v>0</v>
      </c>
      <c r="L56" s="908"/>
    </row>
    <row r="57" spans="1:12" ht="15.75" customHeight="1" x14ac:dyDescent="0.25">
      <c r="A57" s="426">
        <v>6</v>
      </c>
      <c r="B57" s="515" t="s">
        <v>50</v>
      </c>
      <c r="C57" s="847"/>
      <c r="D57" s="934" t="s">
        <v>44</v>
      </c>
      <c r="E57" s="1747"/>
      <c r="F57" s="426">
        <v>6</v>
      </c>
      <c r="G57" s="847"/>
      <c r="I57" s="426">
        <v>6</v>
      </c>
      <c r="J57" s="847"/>
      <c r="L57" s="908"/>
    </row>
    <row r="58" spans="1:12" ht="15.75" customHeight="1" x14ac:dyDescent="0.25">
      <c r="A58" s="426">
        <v>7</v>
      </c>
      <c r="B58" s="515" t="s">
        <v>13</v>
      </c>
      <c r="C58" s="847"/>
      <c r="D58" s="934" t="s">
        <v>44</v>
      </c>
      <c r="E58" s="1747"/>
      <c r="F58" s="426">
        <v>7</v>
      </c>
      <c r="G58" s="847"/>
      <c r="I58" s="426">
        <v>7</v>
      </c>
      <c r="J58" s="847"/>
      <c r="L58" s="908"/>
    </row>
    <row r="59" spans="1:12" ht="15.75" customHeight="1" x14ac:dyDescent="0.25">
      <c r="A59" s="426">
        <v>8</v>
      </c>
      <c r="B59" s="515" t="s">
        <v>14</v>
      </c>
      <c r="C59" s="844" t="s">
        <v>169</v>
      </c>
      <c r="D59" s="934" t="s">
        <v>130</v>
      </c>
      <c r="E59" s="527" t="s">
        <v>273</v>
      </c>
      <c r="F59" s="426">
        <v>8</v>
      </c>
      <c r="G59" s="844" t="str">
        <f>C59</f>
        <v>XXXX</v>
      </c>
      <c r="I59" s="426">
        <v>8</v>
      </c>
      <c r="J59" s="844" t="str">
        <f>C59</f>
        <v>XXXX</v>
      </c>
      <c r="L59" s="914" t="s">
        <v>1078</v>
      </c>
    </row>
    <row r="60" spans="1:12" ht="15.75" customHeight="1" x14ac:dyDescent="0.25">
      <c r="A60" s="426">
        <v>9</v>
      </c>
      <c r="B60" s="515" t="s">
        <v>51</v>
      </c>
      <c r="C60" s="827" t="s">
        <v>104</v>
      </c>
      <c r="D60" s="934" t="s">
        <v>130</v>
      </c>
      <c r="E60" s="1747"/>
      <c r="F60" s="545">
        <v>9</v>
      </c>
      <c r="G60" s="827" t="s">
        <v>104</v>
      </c>
      <c r="H60" s="139"/>
      <c r="I60" s="545">
        <v>9</v>
      </c>
      <c r="J60" s="827" t="s">
        <v>104</v>
      </c>
      <c r="L60" s="908" t="s">
        <v>1079</v>
      </c>
    </row>
    <row r="61" spans="1:12" ht="15.75" customHeight="1" x14ac:dyDescent="0.25">
      <c r="A61" s="426">
        <v>10</v>
      </c>
      <c r="B61" s="515" t="s">
        <v>35</v>
      </c>
      <c r="C61" s="842"/>
      <c r="D61" s="934" t="s">
        <v>44</v>
      </c>
      <c r="E61" s="1747"/>
      <c r="F61" s="545">
        <v>10</v>
      </c>
      <c r="G61" s="842"/>
      <c r="H61" s="139"/>
      <c r="I61" s="545">
        <v>10</v>
      </c>
      <c r="J61" s="842"/>
      <c r="L61" s="908" t="s">
        <v>1079</v>
      </c>
    </row>
    <row r="62" spans="1:12" ht="15.75" customHeight="1" x14ac:dyDescent="0.25">
      <c r="A62" s="426">
        <v>11</v>
      </c>
      <c r="B62" s="515" t="s">
        <v>52</v>
      </c>
      <c r="C62" s="827">
        <v>2011</v>
      </c>
      <c r="D62" s="934" t="s">
        <v>44</v>
      </c>
      <c r="E62" s="1747"/>
      <c r="F62" s="545">
        <v>11</v>
      </c>
      <c r="G62" s="827">
        <v>2011</v>
      </c>
      <c r="H62" s="139"/>
      <c r="I62" s="545">
        <v>11</v>
      </c>
      <c r="J62" s="827">
        <v>2011</v>
      </c>
      <c r="L62" s="908" t="s">
        <v>1079</v>
      </c>
    </row>
    <row r="63" spans="1:12" ht="15.75" customHeight="1" x14ac:dyDescent="0.25">
      <c r="A63" s="426">
        <v>12</v>
      </c>
      <c r="B63" s="515" t="s">
        <v>53</v>
      </c>
      <c r="C63" s="839" t="s">
        <v>636</v>
      </c>
      <c r="D63" s="934" t="s">
        <v>130</v>
      </c>
      <c r="E63" s="158"/>
      <c r="F63" s="426">
        <v>12</v>
      </c>
      <c r="G63" s="839" t="s">
        <v>636</v>
      </c>
      <c r="I63" s="426">
        <v>12</v>
      </c>
      <c r="J63" s="839" t="s">
        <v>636</v>
      </c>
      <c r="L63" s="50" t="s">
        <v>1080</v>
      </c>
    </row>
    <row r="64" spans="1:12" ht="15.75" customHeight="1" x14ac:dyDescent="0.25">
      <c r="A64" s="426">
        <v>13</v>
      </c>
      <c r="B64" s="515" t="s">
        <v>54</v>
      </c>
      <c r="C64" s="843" t="s">
        <v>614</v>
      </c>
      <c r="D64" s="934" t="s">
        <v>130</v>
      </c>
      <c r="E64" s="159"/>
      <c r="F64" s="426">
        <v>13</v>
      </c>
      <c r="G64" s="843" t="s">
        <v>614</v>
      </c>
      <c r="I64" s="426">
        <v>13</v>
      </c>
      <c r="J64" s="843" t="s">
        <v>614</v>
      </c>
      <c r="L64" s="913">
        <v>5.1100000000000003</v>
      </c>
    </row>
    <row r="65" spans="1:12" ht="15.75" customHeight="1" x14ac:dyDescent="0.25">
      <c r="A65" s="426">
        <v>14</v>
      </c>
      <c r="B65" s="515" t="s">
        <v>37</v>
      </c>
      <c r="C65" s="843" t="s">
        <v>615</v>
      </c>
      <c r="D65" s="934" t="s">
        <v>44</v>
      </c>
      <c r="E65" s="527"/>
      <c r="F65" s="426">
        <v>14</v>
      </c>
      <c r="G65" s="843" t="s">
        <v>615</v>
      </c>
      <c r="I65" s="426">
        <v>14</v>
      </c>
      <c r="J65" s="843" t="s">
        <v>615</v>
      </c>
      <c r="L65" s="916"/>
    </row>
    <row r="66" spans="1:12" ht="15.75" customHeight="1" x14ac:dyDescent="0.25">
      <c r="A66" s="426">
        <v>15</v>
      </c>
      <c r="B66" s="515" t="s">
        <v>55</v>
      </c>
      <c r="C66" s="1162" t="s">
        <v>901</v>
      </c>
      <c r="D66" s="934" t="s">
        <v>723</v>
      </c>
      <c r="E66" s="1747"/>
      <c r="F66" s="426">
        <v>15</v>
      </c>
      <c r="G66" s="1564" t="s">
        <v>901</v>
      </c>
      <c r="I66" s="426">
        <v>15</v>
      </c>
      <c r="J66" s="1564" t="s">
        <v>901</v>
      </c>
      <c r="L66" s="908"/>
    </row>
    <row r="67" spans="1:12" ht="15.75" customHeight="1" x14ac:dyDescent="0.25">
      <c r="A67" s="426">
        <v>16</v>
      </c>
      <c r="B67" s="515" t="s">
        <v>56</v>
      </c>
      <c r="C67" s="715"/>
      <c r="D67" s="934" t="s">
        <v>44</v>
      </c>
      <c r="E67" s="524" t="s">
        <v>273</v>
      </c>
      <c r="F67" s="426">
        <v>16</v>
      </c>
      <c r="G67" s="94"/>
      <c r="I67" s="426">
        <v>16</v>
      </c>
      <c r="J67" s="94"/>
      <c r="L67" s="908">
        <v>5.3</v>
      </c>
    </row>
    <row r="68" spans="1:12" ht="15.75" customHeight="1" x14ac:dyDescent="0.25">
      <c r="A68" s="426">
        <v>17</v>
      </c>
      <c r="B68" s="515" t="s">
        <v>57</v>
      </c>
      <c r="C68" s="716"/>
      <c r="D68" s="934" t="s">
        <v>43</v>
      </c>
      <c r="E68" s="524" t="s">
        <v>273</v>
      </c>
      <c r="F68" s="426">
        <v>17</v>
      </c>
      <c r="G68" s="118"/>
      <c r="I68" s="426">
        <v>17</v>
      </c>
      <c r="J68" s="118"/>
      <c r="L68" s="915">
        <v>5.4</v>
      </c>
    </row>
    <row r="69" spans="1:12" ht="15.75" customHeight="1" x14ac:dyDescent="0.25">
      <c r="A69" s="426">
        <v>18</v>
      </c>
      <c r="B69" s="515" t="s">
        <v>129</v>
      </c>
      <c r="C69" s="844" t="s">
        <v>105</v>
      </c>
      <c r="D69" s="934" t="s">
        <v>130</v>
      </c>
      <c r="E69" s="524" t="s">
        <v>273</v>
      </c>
      <c r="F69" s="545">
        <v>18</v>
      </c>
      <c r="G69" s="827" t="s">
        <v>105</v>
      </c>
      <c r="H69" s="139"/>
      <c r="I69" s="545">
        <v>18</v>
      </c>
      <c r="J69" s="827" t="s">
        <v>105</v>
      </c>
      <c r="L69" s="908">
        <v>6.3</v>
      </c>
    </row>
    <row r="70" spans="1:12" ht="15.75" customHeight="1" x14ac:dyDescent="0.25">
      <c r="A70" s="426">
        <v>19</v>
      </c>
      <c r="B70" s="515" t="s">
        <v>17</v>
      </c>
      <c r="C70" s="836" t="b">
        <v>0</v>
      </c>
      <c r="D70" s="934" t="s">
        <v>130</v>
      </c>
      <c r="F70" s="426">
        <v>19</v>
      </c>
      <c r="G70" s="823" t="b">
        <v>0</v>
      </c>
      <c r="I70" s="426">
        <v>19</v>
      </c>
      <c r="J70" s="823" t="b">
        <v>0</v>
      </c>
      <c r="L70" s="908"/>
    </row>
    <row r="71" spans="1:12" ht="15.75" customHeight="1" x14ac:dyDescent="0.25">
      <c r="A71" s="426">
        <v>20</v>
      </c>
      <c r="B71" s="515" t="s">
        <v>18</v>
      </c>
      <c r="C71" s="836" t="s">
        <v>111</v>
      </c>
      <c r="D71" s="545" t="s">
        <v>130</v>
      </c>
      <c r="E71" s="524" t="s">
        <v>273</v>
      </c>
      <c r="F71" s="426">
        <v>20</v>
      </c>
      <c r="G71" s="823" t="s">
        <v>111</v>
      </c>
      <c r="I71" s="426">
        <v>20</v>
      </c>
      <c r="J71" s="823" t="s">
        <v>111</v>
      </c>
      <c r="L71" s="908">
        <v>1.1299999999999999</v>
      </c>
    </row>
    <row r="72" spans="1:12" ht="15.75" customHeight="1" x14ac:dyDescent="0.25">
      <c r="A72" s="426">
        <v>21</v>
      </c>
      <c r="B72" s="515" t="s">
        <v>58</v>
      </c>
      <c r="C72" s="836" t="b">
        <v>0</v>
      </c>
      <c r="D72" s="934" t="s">
        <v>130</v>
      </c>
      <c r="F72" s="426">
        <v>21</v>
      </c>
      <c r="G72" s="823" t="b">
        <v>0</v>
      </c>
      <c r="I72" s="426">
        <v>21</v>
      </c>
      <c r="J72" s="823" t="b">
        <v>0</v>
      </c>
      <c r="L72" s="908" t="s">
        <v>1081</v>
      </c>
    </row>
    <row r="73" spans="1:12" ht="15.75" customHeight="1" x14ac:dyDescent="0.25">
      <c r="A73" s="426">
        <v>22</v>
      </c>
      <c r="B73" s="515" t="s">
        <v>619</v>
      </c>
      <c r="C73" s="836" t="s">
        <v>195</v>
      </c>
      <c r="D73" s="934" t="s">
        <v>130</v>
      </c>
      <c r="E73" s="524" t="s">
        <v>273</v>
      </c>
      <c r="F73" s="426">
        <v>22</v>
      </c>
      <c r="G73" s="836" t="s">
        <v>195</v>
      </c>
      <c r="I73" s="426">
        <v>22</v>
      </c>
      <c r="J73" s="836" t="s">
        <v>195</v>
      </c>
      <c r="L73" s="908" t="s">
        <v>1082</v>
      </c>
    </row>
    <row r="74" spans="1:12" ht="15.75" customHeight="1" x14ac:dyDescent="0.25">
      <c r="A74" s="426">
        <v>23</v>
      </c>
      <c r="B74" s="515" t="s">
        <v>59</v>
      </c>
      <c r="C74" s="840">
        <f>C28</f>
        <v>-6.1000000000000004E-3</v>
      </c>
      <c r="D74" s="934" t="s">
        <v>44</v>
      </c>
      <c r="F74" s="426">
        <v>23</v>
      </c>
      <c r="G74" s="840">
        <f>C74</f>
        <v>-6.1000000000000004E-3</v>
      </c>
      <c r="I74" s="426">
        <v>23</v>
      </c>
      <c r="J74" s="840">
        <f>C74</f>
        <v>-6.1000000000000004E-3</v>
      </c>
      <c r="L74" s="919" t="s">
        <v>1083</v>
      </c>
    </row>
    <row r="75" spans="1:12" ht="15.75" customHeight="1" x14ac:dyDescent="0.25">
      <c r="A75" s="426">
        <v>24</v>
      </c>
      <c r="B75" s="515" t="s">
        <v>60</v>
      </c>
      <c r="C75" s="823" t="s">
        <v>112</v>
      </c>
      <c r="D75" s="934" t="s">
        <v>44</v>
      </c>
      <c r="E75" s="1747"/>
      <c r="F75" s="426">
        <v>24</v>
      </c>
      <c r="G75" s="823" t="s">
        <v>112</v>
      </c>
      <c r="I75" s="426">
        <v>24</v>
      </c>
      <c r="J75" s="823" t="s">
        <v>112</v>
      </c>
      <c r="L75" s="908"/>
    </row>
    <row r="76" spans="1:12" ht="15.75" customHeight="1" x14ac:dyDescent="0.25">
      <c r="A76" s="426">
        <v>25</v>
      </c>
      <c r="B76" s="515" t="s">
        <v>61</v>
      </c>
      <c r="C76" s="847"/>
      <c r="D76" s="934" t="s">
        <v>44</v>
      </c>
      <c r="E76" s="1747"/>
      <c r="F76" s="426">
        <v>25</v>
      </c>
      <c r="G76" s="847"/>
      <c r="I76" s="426">
        <v>25</v>
      </c>
      <c r="J76" s="847"/>
      <c r="L76" s="908"/>
    </row>
    <row r="77" spans="1:12" ht="15.75" customHeight="1" x14ac:dyDescent="0.25">
      <c r="A77" s="426">
        <v>26</v>
      </c>
      <c r="B77" s="515" t="s">
        <v>62</v>
      </c>
      <c r="C77" s="847"/>
      <c r="D77" s="934" t="s">
        <v>44</v>
      </c>
      <c r="E77" s="1747"/>
      <c r="F77" s="426">
        <v>26</v>
      </c>
      <c r="G77" s="847"/>
      <c r="I77" s="426">
        <v>26</v>
      </c>
      <c r="J77" s="847"/>
      <c r="L77" s="908"/>
    </row>
    <row r="78" spans="1:12" ht="15.75" customHeight="1" x14ac:dyDescent="0.25">
      <c r="A78" s="426">
        <v>27</v>
      </c>
      <c r="B78" s="515" t="s">
        <v>63</v>
      </c>
      <c r="C78" s="847"/>
      <c r="D78" s="934" t="s">
        <v>44</v>
      </c>
      <c r="E78" s="1747"/>
      <c r="F78" s="426">
        <v>27</v>
      </c>
      <c r="G78" s="847"/>
      <c r="I78" s="426">
        <v>27</v>
      </c>
      <c r="J78" s="847"/>
      <c r="L78" s="908"/>
    </row>
    <row r="79" spans="1:12" ht="15.75" customHeight="1" x14ac:dyDescent="0.25">
      <c r="A79" s="426">
        <v>28</v>
      </c>
      <c r="B79" s="515" t="s">
        <v>64</v>
      </c>
      <c r="C79" s="847"/>
      <c r="D79" s="934" t="s">
        <v>44</v>
      </c>
      <c r="E79" s="1747"/>
      <c r="F79" s="426">
        <v>28</v>
      </c>
      <c r="G79" s="847"/>
      <c r="I79" s="426">
        <v>28</v>
      </c>
      <c r="J79" s="847"/>
      <c r="L79" s="908"/>
    </row>
    <row r="80" spans="1:12" ht="15.75" customHeight="1" x14ac:dyDescent="0.25">
      <c r="A80" s="426">
        <v>29</v>
      </c>
      <c r="B80" s="515" t="s">
        <v>65</v>
      </c>
      <c r="C80" s="847"/>
      <c r="D80" s="934" t="s">
        <v>44</v>
      </c>
      <c r="E80" s="1747"/>
      <c r="F80" s="426">
        <v>29</v>
      </c>
      <c r="G80" s="847"/>
      <c r="I80" s="426">
        <v>29</v>
      </c>
      <c r="J80" s="847"/>
      <c r="L80" s="908"/>
    </row>
    <row r="81" spans="1:12" ht="15.75" customHeight="1" x14ac:dyDescent="0.25">
      <c r="A81" s="426">
        <v>30</v>
      </c>
      <c r="B81" s="515" t="s">
        <v>66</v>
      </c>
      <c r="C81" s="847"/>
      <c r="D81" s="934" t="s">
        <v>44</v>
      </c>
      <c r="E81" s="1747"/>
      <c r="F81" s="426">
        <v>30</v>
      </c>
      <c r="G81" s="847"/>
      <c r="I81" s="426">
        <v>30</v>
      </c>
      <c r="J81" s="847"/>
      <c r="L81" s="908"/>
    </row>
    <row r="82" spans="1:12" ht="15.75" customHeight="1" x14ac:dyDescent="0.25">
      <c r="A82" s="426">
        <v>31</v>
      </c>
      <c r="B82" s="515" t="s">
        <v>67</v>
      </c>
      <c r="C82" s="847"/>
      <c r="D82" s="934" t="s">
        <v>44</v>
      </c>
      <c r="E82" s="1747"/>
      <c r="F82" s="426">
        <v>31</v>
      </c>
      <c r="G82" s="847"/>
      <c r="I82" s="426">
        <v>31</v>
      </c>
      <c r="J82" s="847"/>
      <c r="L82" s="908"/>
    </row>
    <row r="83" spans="1:12" ht="15.75" customHeight="1" x14ac:dyDescent="0.25">
      <c r="A83" s="426">
        <v>32</v>
      </c>
      <c r="B83" s="515" t="s">
        <v>68</v>
      </c>
      <c r="C83" s="847"/>
      <c r="D83" s="934" t="s">
        <v>44</v>
      </c>
      <c r="E83" s="1747"/>
      <c r="F83" s="426">
        <v>32</v>
      </c>
      <c r="G83" s="847"/>
      <c r="I83" s="426">
        <v>32</v>
      </c>
      <c r="J83" s="847"/>
      <c r="L83" s="908"/>
    </row>
    <row r="84" spans="1:12" ht="15.75" customHeight="1" x14ac:dyDescent="0.25">
      <c r="A84" s="426">
        <v>35</v>
      </c>
      <c r="B84" s="515" t="s">
        <v>72</v>
      </c>
      <c r="C84" s="847"/>
      <c r="D84" s="934" t="s">
        <v>43</v>
      </c>
      <c r="E84" s="1747"/>
      <c r="F84" s="426">
        <v>35</v>
      </c>
      <c r="G84" s="847"/>
      <c r="I84" s="426">
        <v>35</v>
      </c>
      <c r="J84" s="847"/>
      <c r="L84" s="908"/>
    </row>
    <row r="85" spans="1:12" ht="15.75" customHeight="1" x14ac:dyDescent="0.25">
      <c r="A85" s="426">
        <v>36</v>
      </c>
      <c r="B85" s="515" t="s">
        <v>73</v>
      </c>
      <c r="C85" s="847"/>
      <c r="D85" s="934" t="s">
        <v>44</v>
      </c>
      <c r="E85" s="1747"/>
      <c r="F85" s="426">
        <v>36</v>
      </c>
      <c r="G85" s="847"/>
      <c r="I85" s="426">
        <v>36</v>
      </c>
      <c r="J85" s="847"/>
      <c r="L85" s="908"/>
    </row>
    <row r="86" spans="1:12" ht="15.75" customHeight="1" x14ac:dyDescent="0.25">
      <c r="A86" s="426">
        <v>37</v>
      </c>
      <c r="B86" s="515" t="s">
        <v>69</v>
      </c>
      <c r="C86" s="838">
        <f>C26/3</f>
        <v>10162756.897260273</v>
      </c>
      <c r="D86" s="934" t="s">
        <v>130</v>
      </c>
      <c r="E86" s="162"/>
      <c r="F86" s="426">
        <v>37</v>
      </c>
      <c r="G86" s="838">
        <f>C86</f>
        <v>10162756.897260273</v>
      </c>
      <c r="I86" s="426">
        <v>37</v>
      </c>
      <c r="J86" s="838">
        <f>C86</f>
        <v>10162756.897260273</v>
      </c>
      <c r="L86" s="909" t="s">
        <v>1084</v>
      </c>
    </row>
    <row r="87" spans="1:12" ht="15.75" customHeight="1" x14ac:dyDescent="0.25">
      <c r="A87" s="426">
        <v>38</v>
      </c>
      <c r="B87" s="515" t="s">
        <v>70</v>
      </c>
      <c r="C87" s="838">
        <f>C29/3</f>
        <v>10161551.481372736</v>
      </c>
      <c r="D87" s="934" t="s">
        <v>44</v>
      </c>
      <c r="E87" s="162"/>
      <c r="F87" s="426">
        <v>38</v>
      </c>
      <c r="G87" s="838">
        <f>C87</f>
        <v>10161551.481372736</v>
      </c>
      <c r="I87" s="426">
        <v>38</v>
      </c>
      <c r="J87" s="838">
        <f>C87</f>
        <v>10161551.481372736</v>
      </c>
      <c r="L87" s="909">
        <v>5.3</v>
      </c>
    </row>
    <row r="88" spans="1:12" ht="15.75" customHeight="1" x14ac:dyDescent="0.25">
      <c r="A88" s="426">
        <v>39</v>
      </c>
      <c r="B88" s="515" t="s">
        <v>71</v>
      </c>
      <c r="C88" s="823" t="str">
        <f>C27</f>
        <v>EUR</v>
      </c>
      <c r="D88" s="934" t="s">
        <v>130</v>
      </c>
      <c r="E88" s="1747"/>
      <c r="F88" s="426">
        <v>39</v>
      </c>
      <c r="G88" s="823" t="str">
        <f>C88</f>
        <v>EUR</v>
      </c>
      <c r="I88" s="426">
        <v>39</v>
      </c>
      <c r="J88" s="823" t="str">
        <f>G88</f>
        <v>EUR</v>
      </c>
      <c r="L88" s="908"/>
    </row>
    <row r="89" spans="1:12" ht="15.75" customHeight="1" x14ac:dyDescent="0.25">
      <c r="A89" s="426">
        <v>73</v>
      </c>
      <c r="B89" s="515" t="s">
        <v>81</v>
      </c>
      <c r="C89" s="1750" t="b">
        <v>1</v>
      </c>
      <c r="D89" s="545" t="s">
        <v>130</v>
      </c>
      <c r="E89" s="1747"/>
      <c r="F89" s="426">
        <v>73</v>
      </c>
      <c r="G89" s="1750" t="b">
        <v>1</v>
      </c>
      <c r="I89" s="426">
        <v>73</v>
      </c>
      <c r="J89" s="1750" t="b">
        <v>1</v>
      </c>
      <c r="L89" s="908">
        <v>6.1</v>
      </c>
    </row>
    <row r="90" spans="1:12" ht="15.75" customHeight="1" x14ac:dyDescent="0.25">
      <c r="A90" s="426">
        <v>74</v>
      </c>
      <c r="B90" s="515" t="s">
        <v>78</v>
      </c>
      <c r="C90" s="1162" t="s">
        <v>901</v>
      </c>
      <c r="D90" s="935" t="s">
        <v>723</v>
      </c>
      <c r="E90" s="159"/>
      <c r="F90" s="426">
        <v>74</v>
      </c>
      <c r="G90" s="1162" t="s">
        <v>901</v>
      </c>
      <c r="I90" s="426">
        <v>74</v>
      </c>
      <c r="J90" s="1162" t="s">
        <v>901</v>
      </c>
      <c r="L90" s="908"/>
    </row>
    <row r="91" spans="1:12" ht="15.75" customHeight="1" x14ac:dyDescent="0.25">
      <c r="A91" s="426">
        <v>75</v>
      </c>
      <c r="B91" s="515" t="s">
        <v>19</v>
      </c>
      <c r="C91" s="823" t="s">
        <v>113</v>
      </c>
      <c r="D91" s="545" t="s">
        <v>44</v>
      </c>
      <c r="E91" s="1747"/>
      <c r="F91" s="426">
        <v>75</v>
      </c>
      <c r="G91" s="823" t="s">
        <v>113</v>
      </c>
      <c r="I91" s="426">
        <v>75</v>
      </c>
      <c r="J91" s="823" t="s">
        <v>113</v>
      </c>
      <c r="L91" s="916"/>
    </row>
    <row r="92" spans="1:12" ht="15.75" customHeight="1" x14ac:dyDescent="0.25">
      <c r="A92" s="426">
        <v>76</v>
      </c>
      <c r="B92" s="1006" t="s">
        <v>30</v>
      </c>
      <c r="C92" s="847"/>
      <c r="D92" s="545" t="s">
        <v>44</v>
      </c>
      <c r="E92" s="1747"/>
      <c r="F92" s="426">
        <v>76</v>
      </c>
      <c r="G92" s="847"/>
      <c r="I92" s="426">
        <v>76</v>
      </c>
      <c r="J92" s="847"/>
      <c r="L92" s="908"/>
    </row>
    <row r="93" spans="1:12" ht="15.75" customHeight="1" x14ac:dyDescent="0.25">
      <c r="A93" s="426">
        <v>77</v>
      </c>
      <c r="B93" s="1006" t="s">
        <v>31</v>
      </c>
      <c r="C93" s="847"/>
      <c r="D93" s="545" t="s">
        <v>44</v>
      </c>
      <c r="E93" s="1747"/>
      <c r="F93" s="426">
        <v>77</v>
      </c>
      <c r="G93" s="847"/>
      <c r="I93" s="426">
        <v>77</v>
      </c>
      <c r="J93" s="847"/>
      <c r="L93" s="908"/>
    </row>
    <row r="94" spans="1:12" ht="15.75" customHeight="1" x14ac:dyDescent="0.25">
      <c r="A94" s="426">
        <v>78</v>
      </c>
      <c r="B94" s="1006" t="s">
        <v>77</v>
      </c>
      <c r="C94" s="823" t="str">
        <f>G22</f>
        <v>DE0001102317</v>
      </c>
      <c r="D94" s="545" t="s">
        <v>44</v>
      </c>
      <c r="E94" s="1747"/>
      <c r="F94" s="426">
        <v>78</v>
      </c>
      <c r="G94" s="823" t="str">
        <f>C94</f>
        <v>DE0001102317</v>
      </c>
      <c r="I94" s="426">
        <v>78</v>
      </c>
      <c r="J94" s="823" t="str">
        <f>C94</f>
        <v>DE0001102317</v>
      </c>
      <c r="L94" s="908"/>
    </row>
    <row r="95" spans="1:12" ht="15.75" customHeight="1" x14ac:dyDescent="0.25">
      <c r="A95" s="426">
        <v>79</v>
      </c>
      <c r="B95" s="1006" t="s">
        <v>76</v>
      </c>
      <c r="C95" s="823" t="s">
        <v>118</v>
      </c>
      <c r="D95" s="545" t="s">
        <v>44</v>
      </c>
      <c r="E95" s="1747"/>
      <c r="F95" s="426">
        <v>79</v>
      </c>
      <c r="G95" s="823" t="s">
        <v>118</v>
      </c>
      <c r="I95" s="426">
        <v>79</v>
      </c>
      <c r="J95" s="823" t="s">
        <v>118</v>
      </c>
      <c r="L95" s="908">
        <v>6.12</v>
      </c>
    </row>
    <row r="96" spans="1:12" ht="15.75" customHeight="1" x14ac:dyDescent="0.25">
      <c r="A96" s="426">
        <v>83</v>
      </c>
      <c r="B96" s="1006" t="s">
        <v>20</v>
      </c>
      <c r="C96" s="838">
        <f>C24/3</f>
        <v>10000000</v>
      </c>
      <c r="D96" s="545" t="s">
        <v>44</v>
      </c>
      <c r="E96" s="162"/>
      <c r="F96" s="426">
        <v>83</v>
      </c>
      <c r="G96" s="838">
        <f>C96</f>
        <v>10000000</v>
      </c>
      <c r="I96" s="426">
        <v>83</v>
      </c>
      <c r="J96" s="838">
        <f>C96</f>
        <v>10000000</v>
      </c>
      <c r="L96" s="908" t="s">
        <v>1085</v>
      </c>
    </row>
    <row r="97" spans="1:12" ht="15.75" customHeight="1" x14ac:dyDescent="0.25">
      <c r="A97" s="426">
        <v>85</v>
      </c>
      <c r="B97" s="515" t="s">
        <v>21</v>
      </c>
      <c r="C97" s="823" t="s">
        <v>99</v>
      </c>
      <c r="D97" s="545" t="s">
        <v>43</v>
      </c>
      <c r="E97" s="1747"/>
      <c r="F97" s="426">
        <v>85</v>
      </c>
      <c r="G97" s="823" t="s">
        <v>99</v>
      </c>
      <c r="I97" s="426">
        <v>85</v>
      </c>
      <c r="J97" s="823" t="s">
        <v>99</v>
      </c>
      <c r="L97" s="918">
        <v>6.5</v>
      </c>
    </row>
    <row r="98" spans="1:12" ht="15.75" customHeight="1" x14ac:dyDescent="0.25">
      <c r="A98" s="426">
        <v>86</v>
      </c>
      <c r="B98" s="515" t="s">
        <v>22</v>
      </c>
      <c r="C98" s="1153"/>
      <c r="D98" s="545" t="s">
        <v>43</v>
      </c>
      <c r="E98" s="524" t="s">
        <v>273</v>
      </c>
      <c r="F98" s="426">
        <v>86</v>
      </c>
      <c r="G98" s="1153"/>
      <c r="I98" s="426">
        <v>86</v>
      </c>
      <c r="J98" s="1153"/>
      <c r="L98" s="908">
        <v>6.6</v>
      </c>
    </row>
    <row r="99" spans="1:12" ht="15.75" customHeight="1" x14ac:dyDescent="0.25">
      <c r="A99" s="426">
        <v>87</v>
      </c>
      <c r="B99" s="515" t="s">
        <v>23</v>
      </c>
      <c r="C99" s="123">
        <f>(C25/C24)*100</f>
        <v>102.13826027397259</v>
      </c>
      <c r="D99" s="545" t="s">
        <v>44</v>
      </c>
      <c r="E99" s="524" t="s">
        <v>273</v>
      </c>
      <c r="F99" s="426">
        <v>87</v>
      </c>
      <c r="G99" s="849">
        <f>C99</f>
        <v>102.13826027397259</v>
      </c>
      <c r="I99" s="426">
        <v>87</v>
      </c>
      <c r="J99" s="849">
        <f>C99</f>
        <v>102.13826027397259</v>
      </c>
      <c r="L99" s="920">
        <v>6.7</v>
      </c>
    </row>
    <row r="100" spans="1:12" ht="15.75" customHeight="1" x14ac:dyDescent="0.25">
      <c r="A100" s="426">
        <v>88</v>
      </c>
      <c r="B100" s="515" t="s">
        <v>24</v>
      </c>
      <c r="C100" s="838">
        <f>C25/3</f>
        <v>10213826.027397258</v>
      </c>
      <c r="D100" s="545" t="s">
        <v>44</v>
      </c>
      <c r="E100" s="524" t="s">
        <v>273</v>
      </c>
      <c r="F100" s="426">
        <v>88</v>
      </c>
      <c r="G100" s="838">
        <f>C100</f>
        <v>10213826.027397258</v>
      </c>
      <c r="I100" s="426">
        <v>88</v>
      </c>
      <c r="J100" s="838">
        <f>C100</f>
        <v>10213826.027397258</v>
      </c>
      <c r="L100" s="910">
        <v>5.3</v>
      </c>
    </row>
    <row r="101" spans="1:12" ht="15.75" customHeight="1" x14ac:dyDescent="0.25">
      <c r="A101" s="426">
        <v>89</v>
      </c>
      <c r="B101" s="515" t="s">
        <v>25</v>
      </c>
      <c r="C101" s="837">
        <v>0.5</v>
      </c>
      <c r="D101" s="545" t="s">
        <v>44</v>
      </c>
      <c r="F101" s="426">
        <v>89</v>
      </c>
      <c r="G101" s="837">
        <v>0.5</v>
      </c>
      <c r="I101" s="426">
        <v>89</v>
      </c>
      <c r="J101" s="837">
        <v>0.5</v>
      </c>
      <c r="L101" s="919" t="s">
        <v>1086</v>
      </c>
    </row>
    <row r="102" spans="1:12" ht="15.75" customHeight="1" x14ac:dyDescent="0.25">
      <c r="A102" s="426">
        <v>90</v>
      </c>
      <c r="B102" s="515" t="s">
        <v>26</v>
      </c>
      <c r="C102" s="823" t="s">
        <v>114</v>
      </c>
      <c r="D102" s="545" t="s">
        <v>44</v>
      </c>
      <c r="F102" s="426">
        <v>90</v>
      </c>
      <c r="G102" s="823" t="s">
        <v>114</v>
      </c>
      <c r="I102" s="426">
        <v>90</v>
      </c>
      <c r="J102" s="823" t="s">
        <v>114</v>
      </c>
      <c r="L102" s="908">
        <v>6.13</v>
      </c>
    </row>
    <row r="103" spans="1:12" ht="15.75" customHeight="1" x14ac:dyDescent="0.25">
      <c r="A103" s="426">
        <v>91</v>
      </c>
      <c r="B103" s="515" t="s">
        <v>27</v>
      </c>
      <c r="C103" s="848" t="s">
        <v>121</v>
      </c>
      <c r="D103" s="545" t="s">
        <v>44</v>
      </c>
      <c r="E103" s="524" t="s">
        <v>273</v>
      </c>
      <c r="F103" s="426">
        <v>91</v>
      </c>
      <c r="G103" s="848" t="s">
        <v>121</v>
      </c>
      <c r="I103" s="426">
        <v>91</v>
      </c>
      <c r="J103" s="848" t="s">
        <v>121</v>
      </c>
      <c r="L103" s="917"/>
    </row>
    <row r="104" spans="1:12" ht="15.75" customHeight="1" x14ac:dyDescent="0.25">
      <c r="A104" s="426">
        <v>92</v>
      </c>
      <c r="B104" s="515" t="s">
        <v>28</v>
      </c>
      <c r="C104" s="823" t="s">
        <v>115</v>
      </c>
      <c r="D104" s="545" t="s">
        <v>44</v>
      </c>
      <c r="F104" s="426">
        <v>92</v>
      </c>
      <c r="G104" s="823" t="s">
        <v>115</v>
      </c>
      <c r="I104" s="426">
        <v>92</v>
      </c>
      <c r="J104" s="823" t="s">
        <v>115</v>
      </c>
      <c r="L104" s="908">
        <v>6.11</v>
      </c>
    </row>
    <row r="105" spans="1:12" ht="15.75" customHeight="1" x14ac:dyDescent="0.25">
      <c r="A105" s="426">
        <v>93</v>
      </c>
      <c r="B105" s="515" t="s">
        <v>75</v>
      </c>
      <c r="C105" s="22" t="s">
        <v>119</v>
      </c>
      <c r="D105" s="545" t="s">
        <v>44</v>
      </c>
      <c r="F105" s="426">
        <v>93</v>
      </c>
      <c r="G105" s="22" t="s">
        <v>119</v>
      </c>
      <c r="I105" s="426">
        <v>93</v>
      </c>
      <c r="J105" s="22" t="s">
        <v>119</v>
      </c>
      <c r="L105" s="1120">
        <v>6.1</v>
      </c>
    </row>
    <row r="106" spans="1:12" ht="15.75" customHeight="1" x14ac:dyDescent="0.25">
      <c r="A106" s="426">
        <v>94</v>
      </c>
      <c r="B106" s="515" t="s">
        <v>74</v>
      </c>
      <c r="C106" s="823" t="s">
        <v>116</v>
      </c>
      <c r="D106" s="545" t="s">
        <v>44</v>
      </c>
      <c r="F106" s="426">
        <v>94</v>
      </c>
      <c r="G106" s="823" t="s">
        <v>116</v>
      </c>
      <c r="I106" s="426">
        <v>94</v>
      </c>
      <c r="J106" s="823" t="s">
        <v>116</v>
      </c>
      <c r="L106" s="908">
        <v>6.14</v>
      </c>
    </row>
    <row r="107" spans="1:12" ht="15.75" customHeight="1" x14ac:dyDescent="0.25">
      <c r="A107" s="426">
        <v>95</v>
      </c>
      <c r="B107" s="1006" t="s">
        <v>38</v>
      </c>
      <c r="C107" s="844" t="b">
        <v>1</v>
      </c>
      <c r="D107" s="545" t="s">
        <v>44</v>
      </c>
      <c r="E107" s="524" t="s">
        <v>273</v>
      </c>
      <c r="F107" s="426">
        <v>95</v>
      </c>
      <c r="G107" s="823" t="b">
        <f>C107</f>
        <v>1</v>
      </c>
      <c r="I107" s="426">
        <v>95</v>
      </c>
      <c r="J107" s="823" t="b">
        <f>C107</f>
        <v>1</v>
      </c>
      <c r="L107" s="908">
        <v>6.15</v>
      </c>
    </row>
    <row r="108" spans="1:12" ht="15.75" customHeight="1" x14ac:dyDescent="0.25">
      <c r="A108" s="203">
        <v>96</v>
      </c>
      <c r="B108" s="526" t="s">
        <v>36</v>
      </c>
      <c r="C108" s="847"/>
      <c r="D108" s="545" t="s">
        <v>44</v>
      </c>
      <c r="E108" s="1747"/>
      <c r="F108" s="203">
        <v>96</v>
      </c>
      <c r="G108" s="847"/>
      <c r="I108" s="203">
        <v>96</v>
      </c>
      <c r="J108" s="847"/>
      <c r="L108" s="908"/>
    </row>
    <row r="109" spans="1:12" ht="15.75" customHeight="1" x14ac:dyDescent="0.25">
      <c r="A109" s="203">
        <v>97</v>
      </c>
      <c r="B109" s="526" t="s">
        <v>32</v>
      </c>
      <c r="C109" s="847"/>
      <c r="D109" s="545" t="s">
        <v>44</v>
      </c>
      <c r="E109" s="1747"/>
      <c r="F109" s="203">
        <v>97</v>
      </c>
      <c r="G109" s="847"/>
      <c r="I109" s="203">
        <v>97</v>
      </c>
      <c r="J109" s="847"/>
      <c r="L109" s="908"/>
    </row>
    <row r="110" spans="1:12" ht="15.75" customHeight="1" x14ac:dyDescent="0.25">
      <c r="A110" s="203">
        <v>98</v>
      </c>
      <c r="B110" s="526" t="s">
        <v>39</v>
      </c>
      <c r="C110" s="823" t="s">
        <v>47</v>
      </c>
      <c r="D110" s="934" t="s">
        <v>130</v>
      </c>
      <c r="E110" s="1747"/>
      <c r="F110" s="203">
        <v>98</v>
      </c>
      <c r="G110" s="823" t="s">
        <v>47</v>
      </c>
      <c r="I110" s="203">
        <v>98</v>
      </c>
      <c r="J110" s="823" t="s">
        <v>47</v>
      </c>
      <c r="L110" s="908" t="s">
        <v>1087</v>
      </c>
    </row>
    <row r="111" spans="1:12" ht="15.75" customHeight="1" x14ac:dyDescent="0.25">
      <c r="A111" s="203">
        <v>99</v>
      </c>
      <c r="B111" s="526" t="s">
        <v>29</v>
      </c>
      <c r="C111" s="851" t="s">
        <v>117</v>
      </c>
      <c r="D111" s="934" t="s">
        <v>130</v>
      </c>
      <c r="E111" s="1747"/>
      <c r="F111" s="203">
        <v>99</v>
      </c>
      <c r="G111" s="823" t="s">
        <v>117</v>
      </c>
      <c r="I111" s="203">
        <v>99</v>
      </c>
      <c r="J111" s="823" t="s">
        <v>117</v>
      </c>
      <c r="L111" s="908"/>
    </row>
    <row r="112" spans="1:12" s="7" customFormat="1" ht="15.75" x14ac:dyDescent="0.25">
      <c r="A112" s="134" t="s">
        <v>122</v>
      </c>
      <c r="C112" s="63">
        <v>49</v>
      </c>
      <c r="D112" s="53"/>
      <c r="E112" s="53"/>
      <c r="G112" s="63">
        <v>49</v>
      </c>
      <c r="J112" s="63">
        <v>49</v>
      </c>
    </row>
    <row r="113" spans="1:13" s="7" customFormat="1" x14ac:dyDescent="0.25">
      <c r="C113" s="152"/>
      <c r="D113" s="54"/>
      <c r="E113" s="230"/>
    </row>
    <row r="114" spans="1:13" s="7" customFormat="1" ht="15.75" x14ac:dyDescent="0.25">
      <c r="A114" s="635">
        <v>1.1000000000000001</v>
      </c>
      <c r="B114" s="2257" t="s">
        <v>158</v>
      </c>
      <c r="C114" s="2257"/>
      <c r="D114" s="2257"/>
      <c r="E114" s="2257"/>
      <c r="F114" s="2257"/>
      <c r="I114" s="135"/>
      <c r="J114" s="633"/>
      <c r="K114" s="633"/>
      <c r="L114" s="633"/>
      <c r="M114" s="633"/>
    </row>
    <row r="115" spans="1:13" s="7" customFormat="1" ht="15.75" x14ac:dyDescent="0.25">
      <c r="A115" s="637">
        <v>1.2</v>
      </c>
      <c r="B115" s="2223" t="s">
        <v>518</v>
      </c>
      <c r="C115" s="2223"/>
      <c r="D115" s="2223"/>
      <c r="E115" s="2223"/>
      <c r="F115" s="2223"/>
      <c r="I115" s="135"/>
      <c r="J115" s="633"/>
      <c r="K115" s="633"/>
      <c r="L115" s="633"/>
      <c r="M115" s="633"/>
    </row>
    <row r="116" spans="1:13" s="7" customFormat="1" ht="15.75" x14ac:dyDescent="0.25">
      <c r="A116" s="637">
        <v>1.7</v>
      </c>
      <c r="B116" s="2223" t="s">
        <v>511</v>
      </c>
      <c r="C116" s="2223"/>
      <c r="D116" s="2223"/>
      <c r="E116" s="2223"/>
      <c r="F116" s="2223"/>
      <c r="I116" s="519"/>
      <c r="J116" s="484"/>
      <c r="K116" s="484"/>
      <c r="L116" s="484"/>
      <c r="M116" s="484"/>
    </row>
    <row r="117" spans="1:13" s="7" customFormat="1" ht="15.75" x14ac:dyDescent="0.25">
      <c r="A117" s="637">
        <v>1.8</v>
      </c>
      <c r="B117" s="2223" t="s">
        <v>512</v>
      </c>
      <c r="C117" s="2223"/>
      <c r="D117" s="2223"/>
      <c r="E117" s="2223"/>
      <c r="F117" s="2223"/>
      <c r="I117" s="135"/>
      <c r="J117" s="484"/>
      <c r="K117" s="484"/>
      <c r="L117" s="484"/>
      <c r="M117" s="484"/>
    </row>
    <row r="118" spans="1:13" s="7" customFormat="1" ht="15.75" x14ac:dyDescent="0.25">
      <c r="A118" s="637">
        <v>1.1299999999999999</v>
      </c>
      <c r="B118" s="2264" t="s">
        <v>737</v>
      </c>
      <c r="C118" s="2265"/>
      <c r="D118" s="2265"/>
      <c r="E118" s="2265"/>
      <c r="F118" s="2266"/>
      <c r="I118" s="135"/>
      <c r="J118" s="484"/>
      <c r="K118" s="484"/>
      <c r="L118" s="484"/>
      <c r="M118" s="484"/>
    </row>
    <row r="119" spans="1:13" s="7" customFormat="1" ht="15.75" x14ac:dyDescent="0.25">
      <c r="A119" s="637">
        <v>1.17</v>
      </c>
      <c r="B119" s="2223" t="s">
        <v>529</v>
      </c>
      <c r="C119" s="2223"/>
      <c r="D119" s="2223"/>
      <c r="E119" s="2223"/>
      <c r="F119" s="2223"/>
      <c r="I119" s="135"/>
      <c r="J119" s="484"/>
      <c r="K119" s="484"/>
      <c r="L119" s="484"/>
      <c r="M119" s="484"/>
    </row>
    <row r="120" spans="1:13" s="7" customFormat="1" ht="15.75" x14ac:dyDescent="0.25">
      <c r="A120" s="637">
        <v>1.18</v>
      </c>
      <c r="B120" s="2264" t="s">
        <v>528</v>
      </c>
      <c r="C120" s="2265"/>
      <c r="D120" s="2265"/>
      <c r="E120" s="2265"/>
      <c r="F120" s="2266"/>
      <c r="I120" s="115"/>
      <c r="J120" s="552"/>
      <c r="K120" s="552"/>
      <c r="L120" s="552"/>
      <c r="M120" s="552"/>
    </row>
    <row r="121" spans="1:13" s="7" customFormat="1" ht="15.75" x14ac:dyDescent="0.25">
      <c r="A121" s="637">
        <v>2.1</v>
      </c>
      <c r="B121" s="2223" t="s">
        <v>301</v>
      </c>
      <c r="C121" s="2223"/>
      <c r="D121" s="2223"/>
      <c r="E121" s="2223"/>
      <c r="F121" s="2223"/>
      <c r="I121" s="135"/>
      <c r="J121" s="323"/>
      <c r="K121" s="323"/>
      <c r="L121" s="323"/>
      <c r="M121" s="323"/>
    </row>
    <row r="122" spans="1:13" s="7" customFormat="1" ht="15.75" x14ac:dyDescent="0.25">
      <c r="A122" s="1743">
        <v>2.8</v>
      </c>
      <c r="B122" s="2306" t="s">
        <v>852</v>
      </c>
      <c r="C122" s="2307"/>
      <c r="D122" s="2307"/>
      <c r="E122" s="2307"/>
      <c r="F122" s="2308"/>
      <c r="G122" s="484"/>
      <c r="I122" s="135"/>
      <c r="J122" s="323"/>
      <c r="K122" s="323"/>
      <c r="L122" s="323"/>
      <c r="M122" s="323"/>
    </row>
    <row r="123" spans="1:13" ht="15.75" x14ac:dyDescent="0.25">
      <c r="A123" s="637">
        <v>2.16</v>
      </c>
      <c r="B123" s="2223" t="s">
        <v>928</v>
      </c>
      <c r="C123" s="2223"/>
      <c r="D123" s="2223"/>
      <c r="E123" s="2223"/>
      <c r="F123" s="2223"/>
      <c r="G123" s="7"/>
      <c r="I123" s="135"/>
      <c r="J123" s="629"/>
      <c r="K123" s="484"/>
      <c r="L123" s="484"/>
      <c r="M123" s="484"/>
    </row>
    <row r="124" spans="1:13" ht="15.75" x14ac:dyDescent="0.25">
      <c r="A124" s="637">
        <v>2.17</v>
      </c>
      <c r="B124" s="2223" t="s">
        <v>915</v>
      </c>
      <c r="C124" s="2223"/>
      <c r="D124" s="2223"/>
      <c r="E124" s="2223"/>
      <c r="F124" s="2223"/>
      <c r="G124" s="7"/>
      <c r="I124" s="542"/>
      <c r="J124" s="630"/>
      <c r="K124" s="954"/>
      <c r="L124" s="954"/>
      <c r="M124" s="954"/>
    </row>
    <row r="125" spans="1:13" s="7" customFormat="1" ht="15.75" x14ac:dyDescent="0.25">
      <c r="A125" s="637">
        <v>2.1800000000000002</v>
      </c>
      <c r="B125" s="2223" t="s">
        <v>856</v>
      </c>
      <c r="C125" s="2223"/>
      <c r="D125" s="2223"/>
      <c r="E125" s="2223"/>
      <c r="F125" s="2223"/>
      <c r="I125" s="132"/>
      <c r="J125" s="323"/>
      <c r="K125" s="323"/>
      <c r="L125" s="323"/>
      <c r="M125" s="323"/>
    </row>
    <row r="126" spans="1:13" s="7" customFormat="1" ht="15.75" x14ac:dyDescent="0.25">
      <c r="A126" s="639">
        <v>2.2000000000000002</v>
      </c>
      <c r="B126" s="2223" t="s">
        <v>256</v>
      </c>
      <c r="C126" s="2223"/>
      <c r="D126" s="2223"/>
      <c r="E126" s="2223"/>
      <c r="F126" s="2223"/>
      <c r="I126" s="135"/>
      <c r="J126" s="484"/>
      <c r="K126" s="484"/>
      <c r="L126" s="484"/>
      <c r="M126" s="484"/>
    </row>
    <row r="127" spans="1:13" s="7" customFormat="1" ht="15.75" x14ac:dyDescent="0.25">
      <c r="A127" s="637">
        <v>2.2200000000000002</v>
      </c>
      <c r="B127" s="2223" t="s">
        <v>929</v>
      </c>
      <c r="C127" s="2223"/>
      <c r="D127" s="2223"/>
      <c r="E127" s="2223"/>
      <c r="F127" s="2223"/>
      <c r="I127" s="135"/>
      <c r="J127" s="484"/>
      <c r="K127" s="484"/>
      <c r="L127" s="484"/>
      <c r="M127" s="484"/>
    </row>
    <row r="128" spans="1:13" s="7" customFormat="1" ht="15.75" x14ac:dyDescent="0.25">
      <c r="A128" s="2267">
        <v>2.73</v>
      </c>
      <c r="B128" s="2306" t="s">
        <v>1117</v>
      </c>
      <c r="C128" s="2307"/>
      <c r="D128" s="2307"/>
      <c r="E128" s="2307"/>
      <c r="F128" s="2308"/>
      <c r="I128" s="135"/>
      <c r="J128" s="484"/>
      <c r="K128" s="484"/>
      <c r="L128" s="484"/>
      <c r="M128" s="484"/>
    </row>
    <row r="129" spans="1:13" s="7" customFormat="1" ht="15.75" x14ac:dyDescent="0.25">
      <c r="A129" s="2268"/>
      <c r="B129" s="2309"/>
      <c r="C129" s="2310"/>
      <c r="D129" s="2310"/>
      <c r="E129" s="2310"/>
      <c r="F129" s="2311"/>
      <c r="I129" s="135"/>
      <c r="J129" s="484"/>
      <c r="K129" s="484"/>
      <c r="L129" s="484"/>
      <c r="M129" s="484"/>
    </row>
    <row r="130" spans="1:13" s="7" customFormat="1" ht="15.75" x14ac:dyDescent="0.25">
      <c r="A130" s="2268"/>
      <c r="B130" s="2309"/>
      <c r="C130" s="2310"/>
      <c r="D130" s="2310"/>
      <c r="E130" s="2310"/>
      <c r="F130" s="2311"/>
      <c r="I130" s="135"/>
      <c r="J130" s="484"/>
      <c r="K130" s="484"/>
      <c r="L130" s="484"/>
      <c r="M130" s="484"/>
    </row>
    <row r="131" spans="1:13" s="7" customFormat="1" ht="15.75" x14ac:dyDescent="0.25">
      <c r="A131" s="2269"/>
      <c r="B131" s="2312"/>
      <c r="C131" s="2313"/>
      <c r="D131" s="2313"/>
      <c r="E131" s="2313"/>
      <c r="F131" s="2314"/>
      <c r="I131" s="135"/>
      <c r="J131" s="484"/>
      <c r="K131" s="484"/>
      <c r="L131" s="484"/>
      <c r="M131" s="484"/>
    </row>
    <row r="132" spans="1:13" s="7" customFormat="1" ht="15.75" customHeight="1" x14ac:dyDescent="0.25">
      <c r="A132" s="2267">
        <v>2.83</v>
      </c>
      <c r="B132" s="2306" t="s">
        <v>1119</v>
      </c>
      <c r="C132" s="2307"/>
      <c r="D132" s="2307"/>
      <c r="E132" s="2307"/>
      <c r="F132" s="2308"/>
      <c r="I132" s="135"/>
      <c r="J132" s="484"/>
      <c r="K132" s="484"/>
      <c r="L132" s="484"/>
      <c r="M132" s="484"/>
    </row>
    <row r="133" spans="1:13" s="7" customFormat="1" ht="15.75" x14ac:dyDescent="0.25">
      <c r="A133" s="2269"/>
      <c r="B133" s="2312"/>
      <c r="C133" s="2313"/>
      <c r="D133" s="2313"/>
      <c r="E133" s="2313"/>
      <c r="F133" s="2314"/>
      <c r="I133" s="135"/>
      <c r="J133" s="484"/>
      <c r="K133" s="484"/>
      <c r="L133" s="484"/>
      <c r="M133" s="484"/>
    </row>
    <row r="134" spans="1:13" s="7" customFormat="1" ht="15.75" x14ac:dyDescent="0.25">
      <c r="A134" s="637">
        <v>2.86</v>
      </c>
      <c r="B134" s="2264" t="s">
        <v>848</v>
      </c>
      <c r="C134" s="2265"/>
      <c r="D134" s="2265"/>
      <c r="E134" s="2265"/>
      <c r="F134" s="2266"/>
      <c r="I134" s="135"/>
      <c r="J134" s="484"/>
      <c r="K134" s="484"/>
      <c r="L134" s="484"/>
      <c r="M134" s="484"/>
    </row>
    <row r="135" spans="1:13" s="7" customFormat="1" ht="15.75" x14ac:dyDescent="0.25">
      <c r="A135" s="637">
        <v>2.87</v>
      </c>
      <c r="B135" s="2223" t="s">
        <v>385</v>
      </c>
      <c r="C135" s="2223"/>
      <c r="D135" s="2223"/>
      <c r="E135" s="2223"/>
      <c r="F135" s="2223"/>
      <c r="I135" s="135"/>
      <c r="J135" s="484"/>
      <c r="K135" s="484"/>
      <c r="L135" s="484"/>
      <c r="M135" s="484"/>
    </row>
    <row r="136" spans="1:13" s="7" customFormat="1" ht="15.75" x14ac:dyDescent="0.25">
      <c r="A136" s="637">
        <v>2.88</v>
      </c>
      <c r="B136" s="2223" t="s">
        <v>857</v>
      </c>
      <c r="C136" s="2223"/>
      <c r="D136" s="2223"/>
      <c r="E136" s="2223"/>
      <c r="F136" s="2223"/>
      <c r="I136" s="135"/>
      <c r="J136" s="543"/>
      <c r="K136" s="543"/>
      <c r="L136" s="543"/>
      <c r="M136" s="543"/>
    </row>
    <row r="137" spans="1:13" s="7" customFormat="1" ht="15.75" x14ac:dyDescent="0.25">
      <c r="A137" s="637">
        <v>2.91</v>
      </c>
      <c r="B137" s="2223" t="s">
        <v>916</v>
      </c>
      <c r="C137" s="2223"/>
      <c r="D137" s="2223"/>
      <c r="E137" s="2223"/>
      <c r="F137" s="2223"/>
    </row>
    <row r="138" spans="1:13" s="7" customFormat="1" ht="15" customHeight="1" x14ac:dyDescent="0.25">
      <c r="A138" s="2258">
        <v>2.95</v>
      </c>
      <c r="B138" s="2224" t="s">
        <v>854</v>
      </c>
      <c r="C138" s="2224"/>
      <c r="D138" s="2224"/>
      <c r="E138" s="2224"/>
      <c r="F138" s="2224"/>
    </row>
    <row r="139" spans="1:13" s="7" customFormat="1" ht="15" customHeight="1" x14ac:dyDescent="0.25">
      <c r="A139" s="2273"/>
      <c r="B139" s="2224"/>
      <c r="C139" s="2224"/>
      <c r="D139" s="2224"/>
      <c r="E139" s="2224"/>
      <c r="F139" s="2224"/>
    </row>
    <row r="140" spans="1:13" s="7" customFormat="1" ht="15" customHeight="1" x14ac:dyDescent="0.25">
      <c r="A140" s="2259"/>
      <c r="B140" s="2224"/>
      <c r="C140" s="2224"/>
      <c r="D140" s="2224"/>
      <c r="E140" s="2224"/>
      <c r="F140" s="2224"/>
    </row>
    <row r="141" spans="1:13" s="7" customFormat="1" x14ac:dyDescent="0.25">
      <c r="D141" s="226"/>
      <c r="E141" s="230"/>
    </row>
    <row r="142" spans="1:13" s="7" customFormat="1" x14ac:dyDescent="0.25">
      <c r="D142" s="226"/>
      <c r="E142" s="230"/>
    </row>
    <row r="143" spans="1:13" s="7" customFormat="1" x14ac:dyDescent="0.25">
      <c r="D143" s="226"/>
      <c r="E143" s="230"/>
    </row>
    <row r="144" spans="1:13" s="7" customFormat="1" x14ac:dyDescent="0.25">
      <c r="D144" s="226"/>
      <c r="E144" s="230"/>
    </row>
    <row r="145" spans="4:5" s="7" customFormat="1" x14ac:dyDescent="0.25">
      <c r="D145" s="226"/>
      <c r="E145" s="230"/>
    </row>
    <row r="146" spans="4:5" s="7" customFormat="1" x14ac:dyDescent="0.25">
      <c r="D146" s="226"/>
      <c r="E146" s="230"/>
    </row>
    <row r="147" spans="4:5" s="7" customFormat="1" x14ac:dyDescent="0.25">
      <c r="D147" s="226"/>
      <c r="E147" s="230"/>
    </row>
    <row r="148" spans="4:5" s="7" customFormat="1" x14ac:dyDescent="0.25">
      <c r="D148" s="226"/>
      <c r="E148" s="230"/>
    </row>
    <row r="149" spans="4:5" s="7" customFormat="1" x14ac:dyDescent="0.25">
      <c r="D149" s="226"/>
      <c r="E149" s="230"/>
    </row>
    <row r="150" spans="4:5" s="7" customFormat="1" x14ac:dyDescent="0.25">
      <c r="D150" s="226"/>
      <c r="E150" s="230"/>
    </row>
    <row r="151" spans="4:5" s="7" customFormat="1" x14ac:dyDescent="0.25">
      <c r="D151" s="226"/>
      <c r="E151" s="230"/>
    </row>
    <row r="152" spans="4:5" s="7" customFormat="1" x14ac:dyDescent="0.25">
      <c r="D152" s="226"/>
      <c r="E152" s="230"/>
    </row>
    <row r="153" spans="4:5" s="7" customFormat="1" x14ac:dyDescent="0.25">
      <c r="D153" s="226"/>
      <c r="E153" s="230"/>
    </row>
    <row r="154" spans="4:5" s="7" customFormat="1" x14ac:dyDescent="0.25">
      <c r="D154" s="226"/>
      <c r="E154" s="230"/>
    </row>
    <row r="155" spans="4:5" s="7" customFormat="1" x14ac:dyDescent="0.25">
      <c r="D155" s="226"/>
      <c r="E155" s="230"/>
    </row>
    <row r="156" spans="4:5" s="7" customFormat="1" x14ac:dyDescent="0.25">
      <c r="D156" s="226"/>
      <c r="E156" s="230"/>
    </row>
    <row r="157" spans="4:5" s="7" customFormat="1" x14ac:dyDescent="0.25">
      <c r="D157" s="226"/>
      <c r="E157" s="230"/>
    </row>
    <row r="158" spans="4:5" s="7" customFormat="1" x14ac:dyDescent="0.25">
      <c r="D158" s="226"/>
      <c r="E158" s="230"/>
    </row>
    <row r="159" spans="4:5" s="7" customFormat="1" x14ac:dyDescent="0.25">
      <c r="D159" s="226"/>
      <c r="E159" s="230"/>
    </row>
    <row r="160" spans="4:5" s="7" customFormat="1" x14ac:dyDescent="0.25">
      <c r="D160" s="226"/>
      <c r="E160" s="230"/>
    </row>
    <row r="161" spans="4:5" s="7" customFormat="1" x14ac:dyDescent="0.25">
      <c r="D161" s="226"/>
      <c r="E161" s="230"/>
    </row>
    <row r="162" spans="4:5" s="7" customFormat="1" x14ac:dyDescent="0.25">
      <c r="D162" s="226"/>
      <c r="E162" s="230"/>
    </row>
  </sheetData>
  <mergeCells count="39">
    <mergeCell ref="A51:D51"/>
    <mergeCell ref="A138:A140"/>
    <mergeCell ref="B138:F140"/>
    <mergeCell ref="B122:F122"/>
    <mergeCell ref="B114:F114"/>
    <mergeCell ref="B116:F116"/>
    <mergeCell ref="B117:F117"/>
    <mergeCell ref="B135:F135"/>
    <mergeCell ref="B134:F134"/>
    <mergeCell ref="B128:F131"/>
    <mergeCell ref="A128:A131"/>
    <mergeCell ref="B132:F133"/>
    <mergeCell ref="A132:A133"/>
    <mergeCell ref="B136:F136"/>
    <mergeCell ref="B137:F137"/>
    <mergeCell ref="I32:J32"/>
    <mergeCell ref="A32:C32"/>
    <mergeCell ref="F32:G32"/>
    <mergeCell ref="C22:C23"/>
    <mergeCell ref="E22:F22"/>
    <mergeCell ref="B22:B23"/>
    <mergeCell ref="H22:I22"/>
    <mergeCell ref="E23:F23"/>
    <mergeCell ref="A8:C8"/>
    <mergeCell ref="B127:F127"/>
    <mergeCell ref="B118:F118"/>
    <mergeCell ref="B119:F119"/>
    <mergeCell ref="B120:F120"/>
    <mergeCell ref="B121:F121"/>
    <mergeCell ref="B115:F115"/>
    <mergeCell ref="B123:F123"/>
    <mergeCell ref="B124:F124"/>
    <mergeCell ref="B125:F125"/>
    <mergeCell ref="B126:F126"/>
    <mergeCell ref="E19:F19"/>
    <mergeCell ref="A22:A23"/>
    <mergeCell ref="E25:F25"/>
    <mergeCell ref="E26:F26"/>
    <mergeCell ref="E30:F30"/>
  </mergeCells>
  <pageMargins left="0.23622047244094491" right="0.23622047244094491" top="0.19685039370078741" bottom="0.15748031496062992" header="0.11811023622047245" footer="0.11811023622047245"/>
  <pageSetup paperSize="8" scale="3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W210"/>
  <sheetViews>
    <sheetView zoomScale="75" zoomScaleNormal="75" workbookViewId="0">
      <selection activeCell="A8" sqref="A8:C8"/>
    </sheetView>
  </sheetViews>
  <sheetFormatPr defaultRowHeight="15" x14ac:dyDescent="0.25"/>
  <cols>
    <col min="1" max="1" width="7.7109375" style="7" customWidth="1"/>
    <col min="2" max="2" width="54.7109375" style="7" customWidth="1"/>
    <col min="3" max="3" width="75.7109375" customWidth="1"/>
    <col min="4" max="4" width="3.140625" style="226" bestFit="1" customWidth="1"/>
    <col min="5" max="5" width="9.140625" style="230" customWidth="1"/>
    <col min="6" max="6" width="4" style="7" bestFit="1" customWidth="1"/>
    <col min="7" max="7" width="75.7109375" customWidth="1"/>
    <col min="8" max="8" width="25.28515625" hidden="1" customWidth="1"/>
    <col min="9" max="9" width="4.42578125" style="7" customWidth="1"/>
    <col min="10" max="10" width="4" style="7" bestFit="1" customWidth="1"/>
    <col min="11" max="11" width="75.7109375" customWidth="1"/>
    <col min="12" max="12" width="4" style="7" customWidth="1"/>
    <col min="13" max="13" width="32.85546875" style="7" customWidth="1"/>
    <col min="14" max="23" width="9.140625" style="7"/>
  </cols>
  <sheetData>
    <row r="1" spans="1:13" s="7" customFormat="1" x14ac:dyDescent="0.25">
      <c r="D1" s="226"/>
      <c r="E1" s="230"/>
    </row>
    <row r="2" spans="1:13" s="7" customFormat="1" x14ac:dyDescent="0.25">
      <c r="D2" s="226"/>
      <c r="E2" s="230"/>
    </row>
    <row r="3" spans="1:13" s="7" customFormat="1" x14ac:dyDescent="0.25">
      <c r="D3" s="226"/>
      <c r="E3" s="230"/>
    </row>
    <row r="4" spans="1:13" s="7" customFormat="1" ht="18" x14ac:dyDescent="0.25">
      <c r="B4" s="1001" t="s">
        <v>1252</v>
      </c>
      <c r="E4" s="230"/>
    </row>
    <row r="5" spans="1:13" s="7" customFormat="1" x14ac:dyDescent="0.25">
      <c r="D5" s="226"/>
      <c r="E5" s="230"/>
    </row>
    <row r="6" spans="1:13" s="7" customFormat="1" x14ac:dyDescent="0.25">
      <c r="D6" s="226"/>
      <c r="E6" s="230"/>
    </row>
    <row r="7" spans="1:13" s="7" customFormat="1" x14ac:dyDescent="0.25">
      <c r="D7" s="226"/>
      <c r="E7" s="230"/>
    </row>
    <row r="8" spans="1:13" s="134" customFormat="1" ht="15.75" customHeight="1" x14ac:dyDescent="0.25">
      <c r="A8" s="2198" t="s">
        <v>131</v>
      </c>
      <c r="B8" s="2198"/>
      <c r="C8" s="2198"/>
      <c r="D8" s="53"/>
      <c r="E8" s="1002"/>
      <c r="F8" s="1002"/>
      <c r="K8" s="2284" t="s">
        <v>523</v>
      </c>
      <c r="L8" s="2285"/>
      <c r="M8" s="2286"/>
    </row>
    <row r="9" spans="1:13" s="134" customFormat="1" ht="15.75" x14ac:dyDescent="0.25">
      <c r="A9" s="908">
        <v>1</v>
      </c>
      <c r="B9" s="710" t="s">
        <v>127</v>
      </c>
      <c r="C9" s="185" t="s">
        <v>128</v>
      </c>
      <c r="D9" s="53"/>
      <c r="E9" s="1002"/>
      <c r="F9" s="1002"/>
      <c r="K9" s="2287"/>
      <c r="L9" s="2288"/>
      <c r="M9" s="2289"/>
    </row>
    <row r="10" spans="1:13" s="7" customFormat="1" ht="15.75" x14ac:dyDescent="0.25">
      <c r="A10" s="908">
        <v>2</v>
      </c>
      <c r="B10" s="710" t="s">
        <v>91</v>
      </c>
      <c r="C10" s="973" t="s">
        <v>223</v>
      </c>
      <c r="D10" s="226"/>
      <c r="E10" s="669" t="s">
        <v>95</v>
      </c>
      <c r="F10" s="1020"/>
      <c r="G10" s="966" t="s">
        <v>225</v>
      </c>
      <c r="H10" s="462"/>
      <c r="K10" s="2287"/>
      <c r="L10" s="2288"/>
      <c r="M10" s="2289"/>
    </row>
    <row r="11" spans="1:13" s="7" customFormat="1" ht="15.75" x14ac:dyDescent="0.25">
      <c r="A11" s="908">
        <v>3</v>
      </c>
      <c r="B11" s="710" t="s">
        <v>226</v>
      </c>
      <c r="C11" s="973" t="s">
        <v>227</v>
      </c>
      <c r="D11" s="226"/>
      <c r="E11" s="1740"/>
      <c r="F11" s="990"/>
      <c r="G11" s="535"/>
      <c r="H11" s="462"/>
      <c r="K11" s="2287"/>
      <c r="L11" s="2288"/>
      <c r="M11" s="2289"/>
    </row>
    <row r="12" spans="1:13" s="7" customFormat="1" ht="15.75" x14ac:dyDescent="0.25">
      <c r="A12" s="908">
        <v>4</v>
      </c>
      <c r="B12" s="710" t="s">
        <v>90</v>
      </c>
      <c r="C12" s="966" t="s">
        <v>524</v>
      </c>
      <c r="D12" s="1024"/>
      <c r="E12" s="924" t="s">
        <v>95</v>
      </c>
      <c r="F12" s="1026"/>
      <c r="G12" s="973" t="s">
        <v>224</v>
      </c>
      <c r="H12" s="462"/>
      <c r="K12" s="2287"/>
      <c r="L12" s="2288"/>
      <c r="M12" s="2289"/>
    </row>
    <row r="13" spans="1:13" s="7" customFormat="1" ht="15.75" x14ac:dyDescent="0.25">
      <c r="A13" s="908">
        <v>5</v>
      </c>
      <c r="B13" s="710" t="s">
        <v>533</v>
      </c>
      <c r="C13" s="1592" t="s">
        <v>525</v>
      </c>
      <c r="D13" s="1024"/>
      <c r="E13" s="924" t="s">
        <v>95</v>
      </c>
      <c r="F13" s="1026"/>
      <c r="G13" s="973" t="s">
        <v>515</v>
      </c>
      <c r="H13" s="462"/>
      <c r="K13" s="2287"/>
      <c r="L13" s="2288"/>
      <c r="M13" s="2289"/>
    </row>
    <row r="14" spans="1:13" s="7" customFormat="1" ht="15.75" x14ac:dyDescent="0.25">
      <c r="A14" s="908">
        <v>6</v>
      </c>
      <c r="B14" s="710" t="s">
        <v>228</v>
      </c>
      <c r="C14" s="1575" t="s">
        <v>238</v>
      </c>
      <c r="D14" s="226"/>
      <c r="E14" s="669" t="s">
        <v>95</v>
      </c>
      <c r="F14" s="1020"/>
      <c r="G14" s="966" t="s">
        <v>233</v>
      </c>
      <c r="H14" s="462"/>
      <c r="K14" s="2290"/>
      <c r="L14" s="2291"/>
      <c r="M14" s="2292"/>
    </row>
    <row r="15" spans="1:13" s="7" customFormat="1" ht="15.75" x14ac:dyDescent="0.25">
      <c r="A15" s="908">
        <v>7</v>
      </c>
      <c r="B15" s="710" t="s">
        <v>229</v>
      </c>
      <c r="C15" s="1575" t="s">
        <v>239</v>
      </c>
      <c r="D15" s="226"/>
      <c r="E15" s="669" t="s">
        <v>95</v>
      </c>
      <c r="F15" s="1020"/>
      <c r="G15" s="966" t="s">
        <v>234</v>
      </c>
      <c r="H15" s="462"/>
      <c r="K15" s="1653"/>
      <c r="L15" s="1653"/>
      <c r="M15" s="1653"/>
    </row>
    <row r="16" spans="1:13" s="7" customFormat="1" ht="15.75" x14ac:dyDescent="0.25">
      <c r="A16" s="908">
        <v>8</v>
      </c>
      <c r="B16" s="710" t="s">
        <v>230</v>
      </c>
      <c r="C16" s="1575" t="s">
        <v>240</v>
      </c>
      <c r="D16" s="226"/>
      <c r="E16" s="669" t="s">
        <v>95</v>
      </c>
      <c r="F16" s="1020"/>
      <c r="G16" s="966" t="s">
        <v>235</v>
      </c>
      <c r="H16" s="462"/>
      <c r="K16" s="459"/>
      <c r="L16" s="459"/>
      <c r="M16" s="459"/>
    </row>
    <row r="17" spans="1:13" s="7" customFormat="1" ht="15.75" x14ac:dyDescent="0.25">
      <c r="A17" s="908">
        <v>9</v>
      </c>
      <c r="B17" s="710" t="s">
        <v>101</v>
      </c>
      <c r="C17" s="1587">
        <v>43938</v>
      </c>
      <c r="D17" s="226"/>
      <c r="E17" s="667"/>
      <c r="F17" s="667"/>
      <c r="G17" s="134"/>
      <c r="H17" s="132"/>
      <c r="I17" s="134"/>
      <c r="K17" s="1023"/>
      <c r="L17" s="1023"/>
      <c r="M17" s="1023"/>
    </row>
    <row r="18" spans="1:13" s="7" customFormat="1" ht="15.75" x14ac:dyDescent="0.25">
      <c r="A18" s="908">
        <v>10</v>
      </c>
      <c r="B18" s="710" t="s">
        <v>123</v>
      </c>
      <c r="C18" s="668">
        <v>0.45520833333333338</v>
      </c>
      <c r="D18" s="226"/>
      <c r="E18" s="667"/>
      <c r="F18" s="667"/>
      <c r="G18" s="134"/>
      <c r="H18" s="132"/>
      <c r="I18" s="134"/>
    </row>
    <row r="19" spans="1:13" s="7" customFormat="1" ht="15.75" x14ac:dyDescent="0.25">
      <c r="A19" s="908">
        <v>11</v>
      </c>
      <c r="B19" s="710" t="s">
        <v>124</v>
      </c>
      <c r="C19" s="1548" t="s">
        <v>522</v>
      </c>
      <c r="D19" s="226"/>
      <c r="E19" s="2303" t="s">
        <v>219</v>
      </c>
      <c r="F19" s="2304"/>
      <c r="G19" s="185" t="s">
        <v>220</v>
      </c>
      <c r="H19" s="132"/>
      <c r="I19" s="134"/>
    </row>
    <row r="20" spans="1:13" s="7" customFormat="1" ht="15.75" x14ac:dyDescent="0.25">
      <c r="A20" s="908">
        <v>12</v>
      </c>
      <c r="B20" s="710" t="s">
        <v>102</v>
      </c>
      <c r="C20" s="1587">
        <v>43942</v>
      </c>
      <c r="D20" s="226"/>
      <c r="E20" s="667"/>
      <c r="F20" s="667"/>
      <c r="G20" s="134"/>
      <c r="H20" s="132"/>
      <c r="I20" s="134"/>
    </row>
    <row r="21" spans="1:13" s="7" customFormat="1" ht="15.75" x14ac:dyDescent="0.25">
      <c r="A21" s="908">
        <v>13</v>
      </c>
      <c r="B21" s="710" t="s">
        <v>103</v>
      </c>
      <c r="C21" s="972">
        <f>C20+7</f>
        <v>43949</v>
      </c>
      <c r="D21" s="226"/>
      <c r="E21" s="667"/>
      <c r="F21" s="667"/>
      <c r="G21" s="134"/>
      <c r="H21" s="132"/>
      <c r="I21" s="134"/>
    </row>
    <row r="22" spans="1:13" s="7" customFormat="1" ht="15.75" x14ac:dyDescent="0.25">
      <c r="A22" s="2188">
        <v>14</v>
      </c>
      <c r="B22" s="2190" t="s">
        <v>85</v>
      </c>
      <c r="C22" s="2192" t="s">
        <v>98</v>
      </c>
      <c r="D22" s="226"/>
      <c r="E22" s="2305" t="s">
        <v>180</v>
      </c>
      <c r="F22" s="2305"/>
      <c r="G22" s="982" t="s">
        <v>92</v>
      </c>
      <c r="H22" s="1027"/>
      <c r="I22" s="2281"/>
      <c r="J22" s="2281"/>
      <c r="K22" s="169"/>
    </row>
    <row r="23" spans="1:13" s="7" customFormat="1" ht="15.75" x14ac:dyDescent="0.25">
      <c r="A23" s="2189"/>
      <c r="B23" s="2191"/>
      <c r="C23" s="2193"/>
      <c r="D23" s="226"/>
      <c r="E23" s="2305" t="s">
        <v>181</v>
      </c>
      <c r="F23" s="2305"/>
      <c r="G23" s="966" t="s">
        <v>119</v>
      </c>
      <c r="H23" s="1027"/>
      <c r="I23" s="959"/>
      <c r="J23" s="959"/>
      <c r="K23" s="169"/>
    </row>
    <row r="24" spans="1:13" s="7" customFormat="1" ht="15.75" x14ac:dyDescent="0.25">
      <c r="A24" s="908">
        <v>15</v>
      </c>
      <c r="B24" s="710" t="s">
        <v>86</v>
      </c>
      <c r="C24" s="96">
        <v>30000000</v>
      </c>
      <c r="D24" s="226"/>
      <c r="E24" s="670"/>
      <c r="F24" s="670"/>
      <c r="G24" s="134"/>
      <c r="H24" s="132"/>
      <c r="I24" s="134"/>
    </row>
    <row r="25" spans="1:13" s="7" customFormat="1" ht="15.75" x14ac:dyDescent="0.25">
      <c r="A25" s="908">
        <v>16</v>
      </c>
      <c r="B25" s="710" t="s">
        <v>87</v>
      </c>
      <c r="C25" s="96">
        <f>(C24*(G25/100))+(C24*((1.5*340)/(100*365)))</f>
        <v>30641478.082191776</v>
      </c>
      <c r="D25" s="226"/>
      <c r="E25" s="2301" t="s">
        <v>100</v>
      </c>
      <c r="F25" s="2302"/>
      <c r="G25" s="986">
        <v>100.741</v>
      </c>
      <c r="H25" s="462"/>
      <c r="I25" s="134"/>
    </row>
    <row r="26" spans="1:13" s="7" customFormat="1" ht="15.75" x14ac:dyDescent="0.25">
      <c r="A26" s="908">
        <v>17</v>
      </c>
      <c r="B26" s="710" t="s">
        <v>83</v>
      </c>
      <c r="C26" s="96">
        <f>C25*(1-0.005)</f>
        <v>30488270.691780817</v>
      </c>
      <c r="D26" s="226"/>
      <c r="E26" s="2301" t="s">
        <v>89</v>
      </c>
      <c r="F26" s="2302"/>
      <c r="G26" s="806">
        <f>(C25-C26)/C25</f>
        <v>5.000000000000027E-3</v>
      </c>
      <c r="H26" s="807"/>
      <c r="I26" s="134"/>
    </row>
    <row r="27" spans="1:13" s="7" customFormat="1" ht="15.75" x14ac:dyDescent="0.25">
      <c r="A27" s="908">
        <v>18</v>
      </c>
      <c r="B27" s="710" t="s">
        <v>88</v>
      </c>
      <c r="C27" s="966" t="s">
        <v>99</v>
      </c>
      <c r="D27" s="226"/>
      <c r="E27" s="1746"/>
      <c r="F27" s="231"/>
      <c r="G27" s="134"/>
      <c r="H27" s="132"/>
      <c r="I27" s="134"/>
    </row>
    <row r="28" spans="1:13" s="7" customFormat="1" ht="15.75" x14ac:dyDescent="0.25">
      <c r="A28" s="908">
        <v>19</v>
      </c>
      <c r="B28" s="710" t="s">
        <v>82</v>
      </c>
      <c r="C28" s="533">
        <v>-6.1000000000000004E-3</v>
      </c>
      <c r="D28" s="226"/>
      <c r="E28" s="671"/>
      <c r="F28" s="671"/>
      <c r="G28" s="979"/>
      <c r="H28" s="956"/>
      <c r="I28" s="134"/>
    </row>
    <row r="29" spans="1:13" s="7" customFormat="1" ht="15.75" x14ac:dyDescent="0.25">
      <c r="A29" s="908">
        <v>20</v>
      </c>
      <c r="B29" s="710" t="s">
        <v>84</v>
      </c>
      <c r="C29" s="96">
        <f>C26*(1+((C28*(C21-C20))/(360)))</f>
        <v>30484654.444118209</v>
      </c>
      <c r="D29" s="226"/>
      <c r="E29" s="672"/>
      <c r="F29" s="672"/>
      <c r="G29" s="134"/>
      <c r="H29" s="132"/>
      <c r="I29" s="134"/>
    </row>
    <row r="30" spans="1:13" s="7" customFormat="1" ht="15.75" x14ac:dyDescent="0.25">
      <c r="A30" s="908">
        <v>21</v>
      </c>
      <c r="B30" s="710" t="s">
        <v>306</v>
      </c>
      <c r="C30" s="185" t="s">
        <v>204</v>
      </c>
      <c r="D30" s="226"/>
      <c r="E30" s="2303" t="s">
        <v>95</v>
      </c>
      <c r="F30" s="2304"/>
      <c r="G30" s="185" t="s">
        <v>203</v>
      </c>
      <c r="H30" s="462"/>
      <c r="I30" s="134"/>
    </row>
    <row r="31" spans="1:13" s="7" customFormat="1" ht="15.75" x14ac:dyDescent="0.25">
      <c r="A31" s="1973"/>
      <c r="B31" s="737"/>
      <c r="C31" s="270"/>
      <c r="D31" s="329"/>
      <c r="E31" s="1969"/>
      <c r="F31" s="1991"/>
      <c r="G31" s="1890"/>
      <c r="H31" s="462"/>
      <c r="I31" s="134"/>
    </row>
    <row r="32" spans="1:13" s="7" customFormat="1" ht="15.75" x14ac:dyDescent="0.25">
      <c r="A32" s="2196" t="s">
        <v>1157</v>
      </c>
      <c r="B32" s="2196"/>
      <c r="C32" s="2196"/>
      <c r="D32" s="2196"/>
      <c r="E32" s="53"/>
      <c r="F32" s="2196" t="s">
        <v>860</v>
      </c>
      <c r="G32" s="2196"/>
      <c r="H32" s="63"/>
      <c r="I32" s="1028"/>
      <c r="J32" s="2196" t="s">
        <v>861</v>
      </c>
      <c r="K32" s="2196"/>
      <c r="M32" s="740" t="s">
        <v>795</v>
      </c>
    </row>
    <row r="33" spans="1:23" s="7" customFormat="1" ht="15.75" customHeight="1" x14ac:dyDescent="0.25">
      <c r="A33" s="426">
        <v>1</v>
      </c>
      <c r="B33" s="515" t="s">
        <v>0</v>
      </c>
      <c r="C33" s="969" t="s">
        <v>640</v>
      </c>
      <c r="D33" s="203" t="s">
        <v>130</v>
      </c>
      <c r="E33" s="527" t="s">
        <v>273</v>
      </c>
      <c r="F33" s="426">
        <v>1</v>
      </c>
      <c r="G33" s="1971" t="s">
        <v>640</v>
      </c>
      <c r="H33" s="133"/>
      <c r="J33" s="426">
        <v>1</v>
      </c>
      <c r="K33" s="968" t="s">
        <v>640</v>
      </c>
      <c r="M33" s="913">
        <v>1.1399999999999999</v>
      </c>
    </row>
    <row r="34" spans="1:23" s="7" customFormat="1" ht="15.75" customHeight="1" x14ac:dyDescent="0.25">
      <c r="A34" s="426">
        <v>2</v>
      </c>
      <c r="B34" s="515" t="s">
        <v>1</v>
      </c>
      <c r="C34" s="991" t="str">
        <f>G12</f>
        <v>549300RM34L56MA11M54</v>
      </c>
      <c r="D34" s="203" t="s">
        <v>130</v>
      </c>
      <c r="E34" s="1044" t="s">
        <v>273</v>
      </c>
      <c r="F34" s="426">
        <v>2</v>
      </c>
      <c r="G34" s="973" t="str">
        <f>C34</f>
        <v>549300RM34L56MA11M54</v>
      </c>
      <c r="H34" s="956"/>
      <c r="J34" s="426">
        <v>2</v>
      </c>
      <c r="K34" s="973" t="str">
        <f>C34</f>
        <v>549300RM34L56MA11M54</v>
      </c>
      <c r="M34" s="913">
        <v>4.0999999999999996</v>
      </c>
    </row>
    <row r="35" spans="1:23" s="7" customFormat="1" ht="15.75" customHeight="1" x14ac:dyDescent="0.25">
      <c r="A35" s="426">
        <v>3</v>
      </c>
      <c r="B35" s="515" t="s">
        <v>40</v>
      </c>
      <c r="C35" s="991" t="str">
        <f>G14</f>
        <v>549300KM1L458YNTN211</v>
      </c>
      <c r="D35" s="203" t="s">
        <v>130</v>
      </c>
      <c r="E35" s="1044" t="s">
        <v>273</v>
      </c>
      <c r="F35" s="426">
        <v>3</v>
      </c>
      <c r="G35" s="973" t="str">
        <f>G15</f>
        <v>549300091MND56LQ2L89</v>
      </c>
      <c r="H35" s="956"/>
      <c r="J35" s="426">
        <v>3</v>
      </c>
      <c r="K35" s="973" t="str">
        <f>G16</f>
        <v>549300077NBE657MLP47</v>
      </c>
      <c r="M35" s="913">
        <v>4.0999999999999996</v>
      </c>
    </row>
    <row r="36" spans="1:23" s="7" customFormat="1" ht="15.75" customHeight="1" x14ac:dyDescent="0.25">
      <c r="A36" s="426">
        <v>4</v>
      </c>
      <c r="B36" s="515" t="s">
        <v>12</v>
      </c>
      <c r="C36" s="991" t="s">
        <v>106</v>
      </c>
      <c r="D36" s="203" t="s">
        <v>130</v>
      </c>
      <c r="E36" s="1044"/>
      <c r="F36" s="426">
        <v>4</v>
      </c>
      <c r="G36" s="973" t="s">
        <v>106</v>
      </c>
      <c r="H36" s="956"/>
      <c r="J36" s="426">
        <v>4</v>
      </c>
      <c r="K36" s="973" t="s">
        <v>106</v>
      </c>
      <c r="M36" s="913"/>
    </row>
    <row r="37" spans="1:23" s="7" customFormat="1" ht="15.75" customHeight="1" x14ac:dyDescent="0.25">
      <c r="A37" s="426">
        <v>5</v>
      </c>
      <c r="B37" s="515" t="s">
        <v>2</v>
      </c>
      <c r="C37" s="1591" t="s">
        <v>756</v>
      </c>
      <c r="D37" s="203" t="s">
        <v>130</v>
      </c>
      <c r="E37" s="1044"/>
      <c r="F37" s="1579">
        <v>5</v>
      </c>
      <c r="G37" s="1592" t="str">
        <f>C37</f>
        <v>UCIT</v>
      </c>
      <c r="H37" s="1578"/>
      <c r="I37" s="230"/>
      <c r="J37" s="1579">
        <v>5</v>
      </c>
      <c r="K37" s="1592" t="str">
        <f>C37</f>
        <v>UCIT</v>
      </c>
      <c r="M37" s="913"/>
    </row>
    <row r="38" spans="1:23" s="7" customFormat="1" ht="15.75" customHeight="1" x14ac:dyDescent="0.25">
      <c r="A38" s="426">
        <v>6</v>
      </c>
      <c r="B38" s="515" t="s">
        <v>419</v>
      </c>
      <c r="C38" s="1591" t="s">
        <v>237</v>
      </c>
      <c r="D38" s="203" t="s">
        <v>44</v>
      </c>
      <c r="E38" s="524"/>
      <c r="F38" s="1579">
        <v>6</v>
      </c>
      <c r="G38" s="1592" t="str">
        <f>C38</f>
        <v>MMFT</v>
      </c>
      <c r="H38" s="132"/>
      <c r="I38" s="230"/>
      <c r="J38" s="1579">
        <v>6</v>
      </c>
      <c r="K38" s="1592" t="str">
        <f>C38</f>
        <v>MMFT</v>
      </c>
      <c r="M38" s="913">
        <v>4.5</v>
      </c>
    </row>
    <row r="39" spans="1:23" ht="15.75" customHeight="1" x14ac:dyDescent="0.25">
      <c r="A39" s="426">
        <v>7</v>
      </c>
      <c r="B39" s="515" t="s">
        <v>420</v>
      </c>
      <c r="C39" s="39"/>
      <c r="D39" s="203" t="s">
        <v>43</v>
      </c>
      <c r="E39" s="524" t="s">
        <v>273</v>
      </c>
      <c r="F39" s="1579">
        <v>7</v>
      </c>
      <c r="G39" s="1582"/>
      <c r="H39" s="132"/>
      <c r="I39" s="230"/>
      <c r="J39" s="1579">
        <v>7</v>
      </c>
      <c r="K39" s="1582"/>
      <c r="M39" s="913"/>
      <c r="N39"/>
      <c r="O39"/>
      <c r="P39"/>
      <c r="Q39"/>
      <c r="R39"/>
      <c r="S39"/>
      <c r="T39"/>
      <c r="U39"/>
      <c r="V39"/>
      <c r="W39"/>
    </row>
    <row r="40" spans="1:23" ht="15.75" customHeight="1" x14ac:dyDescent="0.25">
      <c r="A40" s="426">
        <v>8</v>
      </c>
      <c r="B40" s="515" t="s">
        <v>421</v>
      </c>
      <c r="C40" s="39"/>
      <c r="D40" s="203" t="s">
        <v>43</v>
      </c>
      <c r="E40" s="524" t="s">
        <v>273</v>
      </c>
      <c r="F40" s="1579">
        <v>8</v>
      </c>
      <c r="G40" s="1582"/>
      <c r="H40" s="132"/>
      <c r="I40" s="230"/>
      <c r="J40" s="1579">
        <v>8</v>
      </c>
      <c r="K40" s="1582"/>
      <c r="M40" s="913"/>
      <c r="N40"/>
      <c r="O40"/>
      <c r="P40"/>
      <c r="Q40"/>
      <c r="R40"/>
      <c r="S40"/>
      <c r="T40"/>
      <c r="U40"/>
      <c r="V40"/>
      <c r="W40"/>
    </row>
    <row r="41" spans="1:23" ht="15.75" x14ac:dyDescent="0.25">
      <c r="A41" s="426">
        <v>9</v>
      </c>
      <c r="B41" s="515" t="s">
        <v>5</v>
      </c>
      <c r="C41" s="1590" t="s">
        <v>109</v>
      </c>
      <c r="D41" s="203" t="s">
        <v>130</v>
      </c>
      <c r="E41" s="524"/>
      <c r="F41" s="1579">
        <v>9</v>
      </c>
      <c r="G41" s="1581" t="s">
        <v>109</v>
      </c>
      <c r="H41" s="132"/>
      <c r="I41" s="230"/>
      <c r="J41" s="1579">
        <v>9</v>
      </c>
      <c r="K41" s="1581" t="s">
        <v>109</v>
      </c>
      <c r="M41" s="913">
        <v>6.17</v>
      </c>
      <c r="N41"/>
      <c r="O41"/>
      <c r="P41"/>
      <c r="Q41"/>
      <c r="R41"/>
      <c r="S41"/>
      <c r="T41"/>
      <c r="U41"/>
      <c r="V41"/>
      <c r="W41"/>
    </row>
    <row r="42" spans="1:23" ht="15.75" customHeight="1" x14ac:dyDescent="0.25">
      <c r="A42" s="426">
        <v>10</v>
      </c>
      <c r="B42" s="515" t="s">
        <v>6</v>
      </c>
      <c r="C42" s="1575" t="str">
        <f>G13</f>
        <v>549300RM34X92OB23P19</v>
      </c>
      <c r="D42" s="203" t="s">
        <v>130</v>
      </c>
      <c r="E42" s="524" t="s">
        <v>273</v>
      </c>
      <c r="F42" s="1579">
        <v>10</v>
      </c>
      <c r="G42" s="1581" t="str">
        <f>C42</f>
        <v>549300RM34X92OB23P19</v>
      </c>
      <c r="H42" s="1577"/>
      <c r="I42" s="230"/>
      <c r="J42" s="1579">
        <v>10</v>
      </c>
      <c r="K42" s="1581" t="str">
        <f>C42</f>
        <v>549300RM34X92OB23P19</v>
      </c>
      <c r="M42" s="913">
        <v>4.0999999999999996</v>
      </c>
      <c r="N42"/>
      <c r="O42"/>
      <c r="P42"/>
      <c r="Q42"/>
      <c r="R42"/>
      <c r="S42"/>
      <c r="T42"/>
      <c r="U42"/>
      <c r="V42"/>
      <c r="W42"/>
    </row>
    <row r="43" spans="1:23" ht="15.75" x14ac:dyDescent="0.25">
      <c r="A43" s="426">
        <v>11</v>
      </c>
      <c r="B43" s="515" t="s">
        <v>7</v>
      </c>
      <c r="C43" s="1593" t="str">
        <f>G10</f>
        <v>AL61GG34LM12CV28I911</v>
      </c>
      <c r="D43" s="203" t="s">
        <v>130</v>
      </c>
      <c r="E43" s="524"/>
      <c r="F43" s="1579">
        <v>11</v>
      </c>
      <c r="G43" s="1581" t="str">
        <f>C43</f>
        <v>AL61GG34LM12CV28I911</v>
      </c>
      <c r="H43" s="135"/>
      <c r="I43" s="230"/>
      <c r="J43" s="1579">
        <v>11</v>
      </c>
      <c r="K43" s="1581" t="str">
        <f>C43</f>
        <v>AL61GG34LM12CV28I911</v>
      </c>
      <c r="M43" s="913">
        <v>4.0999999999999996</v>
      </c>
      <c r="N43"/>
      <c r="O43"/>
      <c r="P43"/>
      <c r="Q43"/>
      <c r="R43"/>
      <c r="S43"/>
      <c r="T43"/>
      <c r="U43"/>
      <c r="V43"/>
      <c r="W43"/>
    </row>
    <row r="44" spans="1:23" ht="15.75" customHeight="1" x14ac:dyDescent="0.25">
      <c r="A44" s="426">
        <v>12</v>
      </c>
      <c r="B44" s="515" t="s">
        <v>46</v>
      </c>
      <c r="C44" s="1593" t="s">
        <v>108</v>
      </c>
      <c r="D44" s="203" t="s">
        <v>130</v>
      </c>
      <c r="E44" s="524"/>
      <c r="F44" s="1579">
        <v>12</v>
      </c>
      <c r="G44" s="1581" t="s">
        <v>108</v>
      </c>
      <c r="H44" s="1577"/>
      <c r="I44" s="230"/>
      <c r="J44" s="1579">
        <v>12</v>
      </c>
      <c r="K44" s="1581" t="s">
        <v>108</v>
      </c>
      <c r="M44" s="913"/>
      <c r="N44"/>
      <c r="O44"/>
      <c r="P44"/>
      <c r="Q44"/>
      <c r="R44"/>
      <c r="S44"/>
      <c r="T44"/>
      <c r="U44"/>
      <c r="V44"/>
      <c r="W44"/>
    </row>
    <row r="45" spans="1:23" ht="15.75" x14ac:dyDescent="0.25">
      <c r="A45" s="426">
        <v>13</v>
      </c>
      <c r="B45" s="515" t="s">
        <v>8</v>
      </c>
      <c r="C45" s="39"/>
      <c r="D45" s="203" t="s">
        <v>43</v>
      </c>
      <c r="E45" s="524" t="s">
        <v>273</v>
      </c>
      <c r="F45" s="1579">
        <v>13</v>
      </c>
      <c r="G45" s="1582"/>
      <c r="H45" s="1577"/>
      <c r="I45" s="230"/>
      <c r="J45" s="1579">
        <v>13</v>
      </c>
      <c r="K45" s="1582"/>
      <c r="M45" s="913">
        <v>4.0999999999999996</v>
      </c>
      <c r="N45"/>
      <c r="O45"/>
      <c r="P45"/>
      <c r="Q45"/>
      <c r="R45"/>
      <c r="S45"/>
      <c r="T45"/>
      <c r="U45"/>
      <c r="V45"/>
      <c r="W45"/>
    </row>
    <row r="46" spans="1:23" ht="15.75" customHeight="1" x14ac:dyDescent="0.25">
      <c r="A46" s="426">
        <v>14</v>
      </c>
      <c r="B46" s="515" t="s">
        <v>9</v>
      </c>
      <c r="C46" s="39"/>
      <c r="D46" s="203" t="s">
        <v>43</v>
      </c>
      <c r="E46" s="524"/>
      <c r="F46" s="1579">
        <v>14</v>
      </c>
      <c r="G46" s="1582"/>
      <c r="H46" s="132"/>
      <c r="I46" s="230"/>
      <c r="J46" s="1579">
        <v>14</v>
      </c>
      <c r="K46" s="1582"/>
      <c r="M46" s="913"/>
      <c r="N46"/>
      <c r="O46"/>
      <c r="P46"/>
      <c r="Q46"/>
      <c r="R46"/>
      <c r="S46"/>
      <c r="T46"/>
      <c r="U46"/>
      <c r="V46"/>
      <c r="W46"/>
    </row>
    <row r="47" spans="1:23" ht="15.75" x14ac:dyDescent="0.25">
      <c r="A47" s="426">
        <v>15</v>
      </c>
      <c r="B47" s="515" t="s">
        <v>10</v>
      </c>
      <c r="C47" s="39"/>
      <c r="D47" s="203" t="s">
        <v>43</v>
      </c>
      <c r="E47" s="524"/>
      <c r="F47" s="1579">
        <v>15</v>
      </c>
      <c r="G47" s="1582"/>
      <c r="H47" s="132"/>
      <c r="I47" s="230"/>
      <c r="J47" s="1579">
        <v>15</v>
      </c>
      <c r="K47" s="1582"/>
      <c r="M47" s="913" t="s">
        <v>1116</v>
      </c>
      <c r="N47"/>
      <c r="O47"/>
      <c r="P47"/>
      <c r="Q47"/>
      <c r="R47"/>
      <c r="S47"/>
      <c r="T47"/>
      <c r="U47"/>
      <c r="V47"/>
      <c r="W47"/>
    </row>
    <row r="48" spans="1:23" ht="15.75" x14ac:dyDescent="0.25">
      <c r="A48" s="426">
        <v>16</v>
      </c>
      <c r="B48" s="515" t="s">
        <v>41</v>
      </c>
      <c r="C48" s="39"/>
      <c r="D48" s="203" t="s">
        <v>44</v>
      </c>
      <c r="E48" s="524"/>
      <c r="F48" s="1579">
        <v>16</v>
      </c>
      <c r="G48" s="1582"/>
      <c r="H48" s="132"/>
      <c r="I48" s="230"/>
      <c r="J48" s="1579">
        <v>16</v>
      </c>
      <c r="K48" s="1582"/>
      <c r="M48" s="913"/>
      <c r="N48"/>
      <c r="O48"/>
      <c r="P48"/>
      <c r="Q48"/>
      <c r="R48"/>
      <c r="S48"/>
      <c r="T48"/>
      <c r="U48"/>
      <c r="V48"/>
      <c r="W48"/>
    </row>
    <row r="49" spans="1:23" ht="15.75" customHeight="1" x14ac:dyDescent="0.25">
      <c r="A49" s="426">
        <v>17</v>
      </c>
      <c r="B49" s="515" t="s">
        <v>11</v>
      </c>
      <c r="C49" s="1590" t="str">
        <f>G30</f>
        <v>549300WCGB70D06XZS54</v>
      </c>
      <c r="D49" s="203" t="s">
        <v>43</v>
      </c>
      <c r="E49" s="524" t="s">
        <v>273</v>
      </c>
      <c r="F49" s="1579">
        <v>17</v>
      </c>
      <c r="G49" s="1581" t="str">
        <f>C49</f>
        <v>549300WCGB70D06XZS54</v>
      </c>
      <c r="H49" s="115"/>
      <c r="I49" s="230"/>
      <c r="J49" s="1579">
        <v>17</v>
      </c>
      <c r="K49" s="1581" t="str">
        <f>C49</f>
        <v>549300WCGB70D06XZS54</v>
      </c>
      <c r="M49" s="913">
        <v>4.4000000000000004</v>
      </c>
      <c r="N49"/>
      <c r="O49"/>
      <c r="P49"/>
      <c r="Q49"/>
      <c r="R49"/>
      <c r="S49"/>
      <c r="T49"/>
      <c r="U49"/>
      <c r="V49"/>
      <c r="W49"/>
    </row>
    <row r="50" spans="1:23" ht="15.75" x14ac:dyDescent="0.25">
      <c r="A50" s="426">
        <v>18</v>
      </c>
      <c r="B50" s="515" t="s">
        <v>153</v>
      </c>
      <c r="C50" s="1592" t="str">
        <f>G12</f>
        <v>549300RM34L56MA11M54</v>
      </c>
      <c r="D50" s="203" t="s">
        <v>43</v>
      </c>
      <c r="E50" s="524" t="s">
        <v>273</v>
      </c>
      <c r="F50" s="1579">
        <v>18</v>
      </c>
      <c r="G50" s="1592" t="str">
        <f>C50</f>
        <v>549300RM34L56MA11M54</v>
      </c>
      <c r="H50" s="1578"/>
      <c r="I50" s="230"/>
      <c r="J50" s="1579">
        <v>18</v>
      </c>
      <c r="K50" s="1592" t="str">
        <f>C50</f>
        <v>549300RM34L56MA11M54</v>
      </c>
      <c r="M50" s="913" t="s">
        <v>1097</v>
      </c>
      <c r="N50"/>
      <c r="O50"/>
      <c r="P50"/>
      <c r="Q50"/>
      <c r="R50"/>
      <c r="S50"/>
      <c r="T50"/>
      <c r="U50"/>
      <c r="V50"/>
      <c r="W50"/>
    </row>
    <row r="51" spans="1:23" ht="15.75" x14ac:dyDescent="0.25">
      <c r="A51" s="2197"/>
      <c r="B51" s="2197"/>
      <c r="C51" s="2197"/>
      <c r="D51" s="2197"/>
      <c r="F51" s="1599"/>
      <c r="G51" s="15"/>
      <c r="H51" s="132"/>
      <c r="I51" s="230"/>
      <c r="J51" s="1599"/>
      <c r="K51" s="15"/>
      <c r="M51" s="47"/>
      <c r="N51"/>
      <c r="O51"/>
      <c r="P51"/>
      <c r="Q51"/>
      <c r="R51"/>
      <c r="S51"/>
      <c r="T51"/>
      <c r="U51"/>
      <c r="V51"/>
      <c r="W51"/>
    </row>
    <row r="52" spans="1:23" ht="15.75" customHeight="1" x14ac:dyDescent="0.25">
      <c r="A52" s="426">
        <v>1</v>
      </c>
      <c r="B52" s="515" t="s">
        <v>49</v>
      </c>
      <c r="C52" s="1588" t="s">
        <v>120</v>
      </c>
      <c r="D52" s="934" t="s">
        <v>130</v>
      </c>
      <c r="E52" s="524" t="s">
        <v>273</v>
      </c>
      <c r="F52" s="1579">
        <v>1</v>
      </c>
      <c r="G52" s="1588" t="s">
        <v>231</v>
      </c>
      <c r="H52" s="132"/>
      <c r="I52" s="230"/>
      <c r="J52" s="1579">
        <v>1</v>
      </c>
      <c r="K52" s="1588" t="s">
        <v>232</v>
      </c>
      <c r="M52" s="913" t="s">
        <v>1075</v>
      </c>
      <c r="N52"/>
      <c r="O52"/>
      <c r="P52"/>
      <c r="Q52"/>
      <c r="R52"/>
      <c r="S52"/>
      <c r="T52"/>
      <c r="U52"/>
      <c r="V52"/>
      <c r="W52"/>
    </row>
    <row r="53" spans="1:23" ht="15.75" customHeight="1" x14ac:dyDescent="0.25">
      <c r="A53" s="426">
        <v>2</v>
      </c>
      <c r="B53" s="515" t="s">
        <v>15</v>
      </c>
      <c r="C53" s="1589"/>
      <c r="D53" s="934" t="s">
        <v>44</v>
      </c>
      <c r="F53" s="1579">
        <v>2</v>
      </c>
      <c r="G53" s="1589"/>
      <c r="H53" s="132"/>
      <c r="I53" s="230"/>
      <c r="J53" s="1579">
        <v>2</v>
      </c>
      <c r="K53" s="1589"/>
      <c r="M53" s="913"/>
      <c r="N53"/>
      <c r="O53"/>
      <c r="P53"/>
      <c r="Q53"/>
      <c r="R53"/>
      <c r="S53"/>
      <c r="T53"/>
      <c r="U53"/>
      <c r="V53"/>
      <c r="W53"/>
    </row>
    <row r="54" spans="1:23" ht="15.75" x14ac:dyDescent="0.25">
      <c r="A54" s="426">
        <v>3</v>
      </c>
      <c r="B54" s="515" t="s">
        <v>79</v>
      </c>
      <c r="C54" s="232" t="s">
        <v>542</v>
      </c>
      <c r="D54" s="934" t="s">
        <v>130</v>
      </c>
      <c r="F54" s="1579">
        <v>3</v>
      </c>
      <c r="G54" s="232" t="s">
        <v>542</v>
      </c>
      <c r="H54" s="135"/>
      <c r="I54" s="230"/>
      <c r="J54" s="1579">
        <v>3</v>
      </c>
      <c r="K54" s="232" t="s">
        <v>542</v>
      </c>
      <c r="M54" s="913">
        <v>9.1999999999999993</v>
      </c>
      <c r="N54"/>
      <c r="O54"/>
      <c r="P54"/>
      <c r="Q54"/>
      <c r="R54"/>
      <c r="S54"/>
      <c r="T54"/>
      <c r="U54"/>
      <c r="V54"/>
      <c r="W54"/>
    </row>
    <row r="55" spans="1:23" ht="15.75" x14ac:dyDescent="0.25">
      <c r="A55" s="426">
        <v>4</v>
      </c>
      <c r="B55" s="515" t="s">
        <v>34</v>
      </c>
      <c r="C55" s="1581" t="s">
        <v>110</v>
      </c>
      <c r="D55" s="934" t="s">
        <v>130</v>
      </c>
      <c r="F55" s="545">
        <v>4</v>
      </c>
      <c r="G55" s="1581" t="s">
        <v>110</v>
      </c>
      <c r="H55" s="135"/>
      <c r="I55" s="230"/>
      <c r="J55" s="545">
        <v>4</v>
      </c>
      <c r="K55" s="1581" t="s">
        <v>110</v>
      </c>
      <c r="M55" s="913" t="s">
        <v>1098</v>
      </c>
      <c r="N55"/>
      <c r="O55"/>
      <c r="P55"/>
      <c r="Q55"/>
      <c r="R55"/>
      <c r="S55"/>
      <c r="T55"/>
      <c r="U55"/>
      <c r="V55"/>
      <c r="W55"/>
    </row>
    <row r="56" spans="1:23" ht="15.75" x14ac:dyDescent="0.25">
      <c r="A56" s="426">
        <v>5</v>
      </c>
      <c r="B56" s="515" t="s">
        <v>16</v>
      </c>
      <c r="C56" s="1588" t="b">
        <v>0</v>
      </c>
      <c r="D56" s="934" t="s">
        <v>130</v>
      </c>
      <c r="F56" s="1579">
        <v>5</v>
      </c>
      <c r="G56" s="1588" t="b">
        <v>0</v>
      </c>
      <c r="H56" s="132"/>
      <c r="I56" s="230"/>
      <c r="J56" s="1579">
        <v>5</v>
      </c>
      <c r="K56" s="1588" t="b">
        <v>0</v>
      </c>
      <c r="M56" s="913" t="s">
        <v>1099</v>
      </c>
      <c r="N56"/>
      <c r="O56"/>
      <c r="P56"/>
      <c r="Q56"/>
      <c r="R56"/>
      <c r="S56"/>
      <c r="T56"/>
      <c r="U56"/>
      <c r="V56"/>
      <c r="W56"/>
    </row>
    <row r="57" spans="1:23" ht="15.75" customHeight="1" x14ac:dyDescent="0.25">
      <c r="A57" s="426">
        <v>6</v>
      </c>
      <c r="B57" s="515" t="s">
        <v>50</v>
      </c>
      <c r="C57" s="1589"/>
      <c r="D57" s="934" t="s">
        <v>44</v>
      </c>
      <c r="F57" s="1579">
        <v>6</v>
      </c>
      <c r="G57" s="1589"/>
      <c r="H57" s="132"/>
      <c r="I57" s="230"/>
      <c r="J57" s="1579">
        <v>6</v>
      </c>
      <c r="K57" s="1589"/>
      <c r="M57" s="913"/>
      <c r="N57"/>
      <c r="O57"/>
      <c r="P57"/>
      <c r="Q57"/>
      <c r="R57"/>
      <c r="S57"/>
      <c r="T57"/>
      <c r="U57"/>
      <c r="V57"/>
      <c r="W57"/>
    </row>
    <row r="58" spans="1:23" ht="15.75" x14ac:dyDescent="0.25">
      <c r="A58" s="426">
        <v>7</v>
      </c>
      <c r="B58" s="515" t="s">
        <v>13</v>
      </c>
      <c r="C58" s="1589"/>
      <c r="D58" s="934" t="s">
        <v>44</v>
      </c>
      <c r="F58" s="1579">
        <v>7</v>
      </c>
      <c r="G58" s="1589"/>
      <c r="H58" s="132"/>
      <c r="I58" s="230"/>
      <c r="J58" s="1579">
        <v>7</v>
      </c>
      <c r="K58" s="1589"/>
      <c r="M58" s="913"/>
      <c r="N58"/>
      <c r="O58"/>
      <c r="P58"/>
      <c r="Q58"/>
      <c r="R58"/>
      <c r="S58"/>
      <c r="T58"/>
      <c r="U58"/>
      <c r="V58"/>
      <c r="W58"/>
    </row>
    <row r="59" spans="1:23" ht="15.75" x14ac:dyDescent="0.25">
      <c r="A59" s="426">
        <v>8</v>
      </c>
      <c r="B59" s="515" t="s">
        <v>14</v>
      </c>
      <c r="C59" s="1592" t="str">
        <f>G19</f>
        <v>TREU</v>
      </c>
      <c r="D59" s="934" t="s">
        <v>130</v>
      </c>
      <c r="E59" s="524" t="s">
        <v>273</v>
      </c>
      <c r="F59" s="1579">
        <v>8</v>
      </c>
      <c r="G59" s="1592" t="str">
        <f>C59</f>
        <v>TREU</v>
      </c>
      <c r="H59" s="135"/>
      <c r="I59" s="230"/>
      <c r="J59" s="1579">
        <v>8</v>
      </c>
      <c r="K59" s="1592" t="str">
        <f>C59</f>
        <v>TREU</v>
      </c>
      <c r="M59" s="913" t="s">
        <v>1102</v>
      </c>
      <c r="N59"/>
      <c r="O59"/>
      <c r="P59"/>
      <c r="Q59"/>
      <c r="R59"/>
      <c r="S59"/>
      <c r="T59"/>
      <c r="U59"/>
      <c r="V59"/>
      <c r="W59"/>
    </row>
    <row r="60" spans="1:23" ht="15.75" customHeight="1" x14ac:dyDescent="0.25">
      <c r="A60" s="426">
        <v>9</v>
      </c>
      <c r="B60" s="515" t="s">
        <v>51</v>
      </c>
      <c r="C60" s="1581" t="s">
        <v>104</v>
      </c>
      <c r="D60" s="934" t="s">
        <v>130</v>
      </c>
      <c r="F60" s="545">
        <v>9</v>
      </c>
      <c r="G60" s="1581" t="s">
        <v>104</v>
      </c>
      <c r="H60" s="135"/>
      <c r="I60" s="230"/>
      <c r="J60" s="545">
        <v>9</v>
      </c>
      <c r="K60" s="1581" t="s">
        <v>104</v>
      </c>
      <c r="M60" s="913" t="s">
        <v>1103</v>
      </c>
      <c r="N60"/>
      <c r="O60"/>
      <c r="P60"/>
      <c r="Q60"/>
      <c r="R60"/>
      <c r="S60"/>
      <c r="T60"/>
      <c r="U60"/>
      <c r="V60"/>
      <c r="W60"/>
    </row>
    <row r="61" spans="1:23" ht="15.75" customHeight="1" x14ac:dyDescent="0.25">
      <c r="A61" s="426">
        <v>10</v>
      </c>
      <c r="B61" s="515" t="s">
        <v>35</v>
      </c>
      <c r="C61" s="1582"/>
      <c r="D61" s="934" t="s">
        <v>44</v>
      </c>
      <c r="F61" s="545">
        <v>10</v>
      </c>
      <c r="G61" s="1582"/>
      <c r="H61" s="135"/>
      <c r="I61" s="230"/>
      <c r="J61" s="545">
        <v>10</v>
      </c>
      <c r="K61" s="1582"/>
      <c r="M61" s="913" t="s">
        <v>1104</v>
      </c>
      <c r="N61"/>
      <c r="O61"/>
      <c r="P61"/>
      <c r="Q61"/>
      <c r="R61"/>
      <c r="S61"/>
      <c r="T61"/>
      <c r="U61"/>
      <c r="V61"/>
      <c r="W61"/>
    </row>
    <row r="62" spans="1:23" ht="15.75" customHeight="1" x14ac:dyDescent="0.25">
      <c r="A62" s="426">
        <v>11</v>
      </c>
      <c r="B62" s="515" t="s">
        <v>52</v>
      </c>
      <c r="C62" s="1581">
        <v>2011</v>
      </c>
      <c r="D62" s="934" t="s">
        <v>44</v>
      </c>
      <c r="F62" s="545">
        <v>11</v>
      </c>
      <c r="G62" s="1581">
        <v>2011</v>
      </c>
      <c r="H62" s="135"/>
      <c r="I62" s="230"/>
      <c r="J62" s="545">
        <v>11</v>
      </c>
      <c r="K62" s="1581">
        <v>2011</v>
      </c>
      <c r="M62" s="913" t="s">
        <v>1104</v>
      </c>
      <c r="N62"/>
      <c r="O62"/>
      <c r="P62"/>
      <c r="Q62"/>
      <c r="R62"/>
      <c r="S62"/>
      <c r="T62"/>
      <c r="U62"/>
      <c r="V62"/>
      <c r="W62"/>
    </row>
    <row r="63" spans="1:23" ht="15.75" customHeight="1" x14ac:dyDescent="0.25">
      <c r="A63" s="426">
        <v>12</v>
      </c>
      <c r="B63" s="515" t="s">
        <v>53</v>
      </c>
      <c r="C63" s="1580" t="s">
        <v>636</v>
      </c>
      <c r="D63" s="934" t="s">
        <v>130</v>
      </c>
      <c r="F63" s="1579">
        <v>12</v>
      </c>
      <c r="G63" s="1580" t="s">
        <v>636</v>
      </c>
      <c r="H63" s="132"/>
      <c r="I63" s="230"/>
      <c r="J63" s="1579">
        <v>12</v>
      </c>
      <c r="K63" s="1580" t="s">
        <v>636</v>
      </c>
      <c r="M63" s="913" t="s">
        <v>1105</v>
      </c>
      <c r="N63"/>
      <c r="O63"/>
      <c r="P63"/>
      <c r="Q63"/>
      <c r="R63"/>
      <c r="S63"/>
      <c r="T63"/>
      <c r="U63"/>
      <c r="V63"/>
      <c r="W63"/>
    </row>
    <row r="64" spans="1:23" ht="15.75" customHeight="1" x14ac:dyDescent="0.25">
      <c r="A64" s="426">
        <v>13</v>
      </c>
      <c r="B64" s="515" t="s">
        <v>54</v>
      </c>
      <c r="C64" s="1586" t="s">
        <v>614</v>
      </c>
      <c r="D64" s="934" t="s">
        <v>130</v>
      </c>
      <c r="F64" s="1579">
        <v>13</v>
      </c>
      <c r="G64" s="1586" t="s">
        <v>614</v>
      </c>
      <c r="H64" s="132"/>
      <c r="I64" s="230"/>
      <c r="J64" s="1579">
        <v>13</v>
      </c>
      <c r="K64" s="1586" t="s">
        <v>614</v>
      </c>
      <c r="M64" s="913"/>
      <c r="N64"/>
      <c r="O64"/>
      <c r="P64"/>
      <c r="Q64"/>
      <c r="R64"/>
      <c r="S64"/>
      <c r="T64"/>
      <c r="U64"/>
      <c r="V64"/>
      <c r="W64"/>
    </row>
    <row r="65" spans="1:23" ht="15.75" customHeight="1" x14ac:dyDescent="0.25">
      <c r="A65" s="426">
        <v>14</v>
      </c>
      <c r="B65" s="515" t="s">
        <v>37</v>
      </c>
      <c r="C65" s="1586" t="s">
        <v>615</v>
      </c>
      <c r="D65" s="934" t="s">
        <v>44</v>
      </c>
      <c r="E65" s="527"/>
      <c r="F65" s="1579">
        <v>14</v>
      </c>
      <c r="G65" s="1586" t="s">
        <v>615</v>
      </c>
      <c r="H65" s="115"/>
      <c r="I65" s="230"/>
      <c r="J65" s="1579">
        <v>14</v>
      </c>
      <c r="K65" s="1586" t="s">
        <v>615</v>
      </c>
      <c r="M65" s="913"/>
      <c r="N65"/>
      <c r="O65"/>
      <c r="P65"/>
      <c r="Q65"/>
      <c r="R65"/>
      <c r="S65"/>
      <c r="T65"/>
      <c r="U65"/>
      <c r="V65"/>
      <c r="W65"/>
    </row>
    <row r="66" spans="1:23" ht="15.75" x14ac:dyDescent="0.25">
      <c r="A66" s="426">
        <v>15</v>
      </c>
      <c r="B66" s="515" t="s">
        <v>55</v>
      </c>
      <c r="C66" s="1162" t="s">
        <v>901</v>
      </c>
      <c r="D66" s="934" t="s">
        <v>723</v>
      </c>
      <c r="E66" s="524"/>
      <c r="F66" s="1579">
        <v>15</v>
      </c>
      <c r="G66" s="1617" t="s">
        <v>901</v>
      </c>
      <c r="H66" s="132"/>
      <c r="I66" s="230"/>
      <c r="J66" s="1579">
        <v>15</v>
      </c>
      <c r="K66" s="1617" t="s">
        <v>901</v>
      </c>
      <c r="M66" s="913"/>
      <c r="N66"/>
      <c r="O66"/>
      <c r="P66"/>
      <c r="Q66"/>
      <c r="R66"/>
      <c r="S66"/>
      <c r="T66"/>
      <c r="U66"/>
      <c r="V66"/>
      <c r="W66"/>
    </row>
    <row r="67" spans="1:23" ht="15.75" customHeight="1" x14ac:dyDescent="0.25">
      <c r="A67" s="426">
        <v>16</v>
      </c>
      <c r="B67" s="515" t="s">
        <v>56</v>
      </c>
      <c r="C67" s="1600"/>
      <c r="D67" s="934" t="s">
        <v>44</v>
      </c>
      <c r="E67" s="524" t="s">
        <v>273</v>
      </c>
      <c r="F67" s="1579">
        <v>16</v>
      </c>
      <c r="G67" s="1600"/>
      <c r="H67" s="135"/>
      <c r="I67" s="230"/>
      <c r="J67" s="1579">
        <v>16</v>
      </c>
      <c r="K67" s="1600"/>
      <c r="M67" s="913">
        <v>5.3</v>
      </c>
      <c r="N67"/>
      <c r="O67"/>
      <c r="P67"/>
      <c r="Q67"/>
      <c r="R67"/>
      <c r="S67"/>
      <c r="T67"/>
      <c r="U67"/>
      <c r="V67"/>
      <c r="W67"/>
    </row>
    <row r="68" spans="1:23" ht="15.75" customHeight="1" x14ac:dyDescent="0.25">
      <c r="A68" s="426">
        <v>17</v>
      </c>
      <c r="B68" s="515" t="s">
        <v>57</v>
      </c>
      <c r="C68" s="91"/>
      <c r="D68" s="934" t="s">
        <v>43</v>
      </c>
      <c r="E68" s="524" t="s">
        <v>273</v>
      </c>
      <c r="F68" s="1579">
        <v>17</v>
      </c>
      <c r="G68" s="91"/>
      <c r="H68" s="135"/>
      <c r="I68" s="230"/>
      <c r="J68" s="1579">
        <v>17</v>
      </c>
      <c r="K68" s="91"/>
      <c r="M68" s="913">
        <v>5.4</v>
      </c>
      <c r="N68"/>
      <c r="O68"/>
      <c r="P68"/>
      <c r="Q68"/>
      <c r="R68"/>
      <c r="S68"/>
      <c r="T68"/>
      <c r="U68"/>
      <c r="V68"/>
      <c r="W68"/>
    </row>
    <row r="69" spans="1:23" ht="15.75" customHeight="1" x14ac:dyDescent="0.25">
      <c r="A69" s="426">
        <v>18</v>
      </c>
      <c r="B69" s="515" t="s">
        <v>129</v>
      </c>
      <c r="C69" s="1576" t="s">
        <v>105</v>
      </c>
      <c r="D69" s="934" t="s">
        <v>130</v>
      </c>
      <c r="E69" s="524" t="s">
        <v>273</v>
      </c>
      <c r="F69" s="545">
        <v>18</v>
      </c>
      <c r="G69" s="1576" t="s">
        <v>105</v>
      </c>
      <c r="H69" s="135"/>
      <c r="I69" s="230"/>
      <c r="J69" s="545">
        <v>18</v>
      </c>
      <c r="K69" s="1576" t="s">
        <v>105</v>
      </c>
      <c r="M69" s="913">
        <v>6.3</v>
      </c>
      <c r="N69"/>
      <c r="O69"/>
      <c r="P69"/>
      <c r="Q69"/>
      <c r="R69"/>
      <c r="S69"/>
      <c r="T69"/>
      <c r="U69"/>
      <c r="V69"/>
      <c r="W69"/>
    </row>
    <row r="70" spans="1:23" ht="15.75" x14ac:dyDescent="0.25">
      <c r="A70" s="426">
        <v>19</v>
      </c>
      <c r="B70" s="515" t="s">
        <v>17</v>
      </c>
      <c r="C70" s="1575" t="b">
        <v>0</v>
      </c>
      <c r="D70" s="934" t="s">
        <v>130</v>
      </c>
      <c r="F70" s="1579">
        <v>19</v>
      </c>
      <c r="G70" s="1575" t="b">
        <v>0</v>
      </c>
      <c r="H70" s="132"/>
      <c r="I70" s="230"/>
      <c r="J70" s="1579">
        <v>19</v>
      </c>
      <c r="K70" s="1575" t="b">
        <v>0</v>
      </c>
      <c r="M70" s="913"/>
      <c r="N70"/>
      <c r="O70"/>
      <c r="P70"/>
      <c r="Q70"/>
      <c r="R70"/>
      <c r="S70"/>
      <c r="T70"/>
      <c r="U70"/>
      <c r="V70"/>
      <c r="W70"/>
    </row>
    <row r="71" spans="1:23" ht="15.75" customHeight="1" x14ac:dyDescent="0.25">
      <c r="A71" s="426">
        <v>20</v>
      </c>
      <c r="B71" s="515" t="s">
        <v>18</v>
      </c>
      <c r="C71" s="1575" t="s">
        <v>111</v>
      </c>
      <c r="D71" s="545" t="s">
        <v>130</v>
      </c>
      <c r="E71" s="524" t="s">
        <v>273</v>
      </c>
      <c r="F71" s="1579">
        <v>20</v>
      </c>
      <c r="G71" s="1575" t="s">
        <v>111</v>
      </c>
      <c r="H71" s="132"/>
      <c r="I71" s="230"/>
      <c r="J71" s="1579">
        <v>20</v>
      </c>
      <c r="K71" s="1575" t="s">
        <v>111</v>
      </c>
      <c r="M71" s="913"/>
      <c r="N71"/>
      <c r="O71"/>
      <c r="P71"/>
      <c r="Q71"/>
      <c r="R71"/>
      <c r="S71"/>
      <c r="T71"/>
      <c r="U71"/>
      <c r="V71"/>
      <c r="W71"/>
    </row>
    <row r="72" spans="1:23" ht="15.75" x14ac:dyDescent="0.25">
      <c r="A72" s="426">
        <v>21</v>
      </c>
      <c r="B72" s="515" t="s">
        <v>58</v>
      </c>
      <c r="C72" s="1575" t="b">
        <v>0</v>
      </c>
      <c r="D72" s="934" t="s">
        <v>130</v>
      </c>
      <c r="F72" s="1579">
        <v>21</v>
      </c>
      <c r="G72" s="1575" t="b">
        <v>0</v>
      </c>
      <c r="H72" s="132"/>
      <c r="I72" s="230"/>
      <c r="J72" s="1579">
        <v>21</v>
      </c>
      <c r="K72" s="1575" t="b">
        <v>0</v>
      </c>
      <c r="M72" s="913" t="s">
        <v>1106</v>
      </c>
      <c r="N72"/>
      <c r="O72"/>
      <c r="P72"/>
      <c r="Q72"/>
      <c r="R72"/>
      <c r="S72"/>
      <c r="T72"/>
      <c r="U72"/>
      <c r="V72"/>
      <c r="W72"/>
    </row>
    <row r="73" spans="1:23" ht="15.75" customHeight="1" x14ac:dyDescent="0.25">
      <c r="A73" s="426">
        <v>22</v>
      </c>
      <c r="B73" s="515" t="s">
        <v>619</v>
      </c>
      <c r="C73" s="1575" t="s">
        <v>195</v>
      </c>
      <c r="D73" s="934" t="s">
        <v>130</v>
      </c>
      <c r="E73" s="524" t="s">
        <v>273</v>
      </c>
      <c r="F73" s="1579">
        <v>22</v>
      </c>
      <c r="G73" s="1575" t="s">
        <v>195</v>
      </c>
      <c r="H73" s="132"/>
      <c r="I73" s="230"/>
      <c r="J73" s="1579">
        <v>22</v>
      </c>
      <c r="K73" s="1575" t="s">
        <v>195</v>
      </c>
      <c r="M73" s="913" t="s">
        <v>1082</v>
      </c>
      <c r="N73"/>
      <c r="O73"/>
      <c r="P73"/>
      <c r="Q73"/>
      <c r="R73"/>
      <c r="S73"/>
      <c r="T73"/>
      <c r="U73"/>
      <c r="V73"/>
      <c r="W73"/>
    </row>
    <row r="74" spans="1:23" ht="15.75" x14ac:dyDescent="0.25">
      <c r="A74" s="426">
        <v>23</v>
      </c>
      <c r="B74" s="515" t="s">
        <v>59</v>
      </c>
      <c r="C74" s="1584">
        <f>C28</f>
        <v>-6.1000000000000004E-3</v>
      </c>
      <c r="D74" s="934" t="s">
        <v>44</v>
      </c>
      <c r="F74" s="1579">
        <v>23</v>
      </c>
      <c r="G74" s="1584">
        <f>C74</f>
        <v>-6.1000000000000004E-3</v>
      </c>
      <c r="H74" s="135"/>
      <c r="I74" s="230"/>
      <c r="J74" s="1579">
        <v>23</v>
      </c>
      <c r="K74" s="1584">
        <f>C74</f>
        <v>-6.1000000000000004E-3</v>
      </c>
      <c r="M74" s="913" t="s">
        <v>1107</v>
      </c>
      <c r="N74"/>
      <c r="O74"/>
      <c r="P74"/>
      <c r="Q74"/>
      <c r="R74"/>
      <c r="S74"/>
      <c r="T74"/>
      <c r="U74"/>
      <c r="V74"/>
      <c r="W74"/>
    </row>
    <row r="75" spans="1:23" ht="15.75" customHeight="1" x14ac:dyDescent="0.25">
      <c r="A75" s="426">
        <v>24</v>
      </c>
      <c r="B75" s="515" t="s">
        <v>60</v>
      </c>
      <c r="C75" s="1588" t="s">
        <v>112</v>
      </c>
      <c r="D75" s="934" t="s">
        <v>44</v>
      </c>
      <c r="F75" s="1579">
        <v>24</v>
      </c>
      <c r="G75" s="1588" t="s">
        <v>112</v>
      </c>
      <c r="H75" s="132"/>
      <c r="I75" s="230"/>
      <c r="J75" s="1579">
        <v>24</v>
      </c>
      <c r="K75" s="1588" t="s">
        <v>112</v>
      </c>
      <c r="M75" s="913"/>
      <c r="N75"/>
      <c r="O75"/>
      <c r="P75"/>
      <c r="Q75"/>
      <c r="R75"/>
      <c r="S75"/>
      <c r="T75"/>
      <c r="U75"/>
      <c r="V75"/>
      <c r="W75"/>
    </row>
    <row r="76" spans="1:23" ht="15.75" x14ac:dyDescent="0.25">
      <c r="A76" s="426">
        <v>25</v>
      </c>
      <c r="B76" s="515" t="s">
        <v>61</v>
      </c>
      <c r="C76" s="1589"/>
      <c r="D76" s="934" t="s">
        <v>44</v>
      </c>
      <c r="F76" s="1579">
        <v>25</v>
      </c>
      <c r="G76" s="1589"/>
      <c r="H76" s="132"/>
      <c r="I76" s="230"/>
      <c r="J76" s="1579">
        <v>25</v>
      </c>
      <c r="K76" s="1589"/>
      <c r="M76" s="913"/>
      <c r="N76"/>
      <c r="O76"/>
      <c r="P76"/>
      <c r="Q76"/>
      <c r="R76"/>
      <c r="S76"/>
      <c r="T76"/>
      <c r="U76"/>
      <c r="V76"/>
      <c r="W76"/>
    </row>
    <row r="77" spans="1:23" ht="15.75" customHeight="1" x14ac:dyDescent="0.25">
      <c r="A77" s="426">
        <v>26</v>
      </c>
      <c r="B77" s="515" t="s">
        <v>62</v>
      </c>
      <c r="C77" s="1589"/>
      <c r="D77" s="934" t="s">
        <v>44</v>
      </c>
      <c r="F77" s="1579">
        <v>26</v>
      </c>
      <c r="G77" s="1589"/>
      <c r="H77" s="132"/>
      <c r="I77" s="230"/>
      <c r="J77" s="1579">
        <v>26</v>
      </c>
      <c r="K77" s="1589"/>
      <c r="M77" s="913"/>
      <c r="N77"/>
      <c r="O77"/>
      <c r="P77"/>
      <c r="Q77"/>
      <c r="R77"/>
      <c r="S77"/>
      <c r="T77"/>
      <c r="U77"/>
      <c r="V77"/>
      <c r="W77"/>
    </row>
    <row r="78" spans="1:23" ht="15.75" customHeight="1" x14ac:dyDescent="0.25">
      <c r="A78" s="426">
        <v>27</v>
      </c>
      <c r="B78" s="515" t="s">
        <v>63</v>
      </c>
      <c r="C78" s="1589"/>
      <c r="D78" s="934" t="s">
        <v>44</v>
      </c>
      <c r="F78" s="1579">
        <v>27</v>
      </c>
      <c r="G78" s="1589"/>
      <c r="H78" s="132"/>
      <c r="I78" s="230"/>
      <c r="J78" s="1579">
        <v>27</v>
      </c>
      <c r="K78" s="1589"/>
      <c r="M78" s="913"/>
      <c r="N78"/>
      <c r="O78"/>
      <c r="P78"/>
      <c r="Q78"/>
      <c r="R78"/>
      <c r="S78"/>
      <c r="T78"/>
      <c r="U78"/>
      <c r="V78"/>
      <c r="W78"/>
    </row>
    <row r="79" spans="1:23" ht="15.75" customHeight="1" x14ac:dyDescent="0.25">
      <c r="A79" s="426">
        <v>28</v>
      </c>
      <c r="B79" s="515" t="s">
        <v>64</v>
      </c>
      <c r="C79" s="1589"/>
      <c r="D79" s="934" t="s">
        <v>44</v>
      </c>
      <c r="F79" s="1579">
        <v>28</v>
      </c>
      <c r="G79" s="1589"/>
      <c r="H79" s="132"/>
      <c r="I79" s="230"/>
      <c r="J79" s="1579">
        <v>28</v>
      </c>
      <c r="K79" s="1589"/>
      <c r="M79" s="913"/>
      <c r="N79"/>
      <c r="O79"/>
      <c r="P79"/>
      <c r="Q79"/>
      <c r="R79"/>
      <c r="S79"/>
      <c r="T79"/>
      <c r="U79"/>
      <c r="V79"/>
      <c r="W79"/>
    </row>
    <row r="80" spans="1:23" ht="15.75" customHeight="1" x14ac:dyDescent="0.25">
      <c r="A80" s="426">
        <v>29</v>
      </c>
      <c r="B80" s="515" t="s">
        <v>65</v>
      </c>
      <c r="C80" s="1589"/>
      <c r="D80" s="934" t="s">
        <v>44</v>
      </c>
      <c r="F80" s="1579">
        <v>29</v>
      </c>
      <c r="G80" s="1589"/>
      <c r="H80" s="132"/>
      <c r="I80" s="230"/>
      <c r="J80" s="1579">
        <v>29</v>
      </c>
      <c r="K80" s="1589"/>
      <c r="M80" s="913"/>
      <c r="N80"/>
      <c r="O80"/>
      <c r="P80"/>
      <c r="Q80"/>
      <c r="R80"/>
      <c r="S80"/>
      <c r="T80"/>
      <c r="U80"/>
      <c r="V80"/>
      <c r="W80"/>
    </row>
    <row r="81" spans="1:23" ht="15.75" customHeight="1" x14ac:dyDescent="0.25">
      <c r="A81" s="426">
        <v>30</v>
      </c>
      <c r="B81" s="515" t="s">
        <v>66</v>
      </c>
      <c r="C81" s="1589"/>
      <c r="D81" s="934" t="s">
        <v>44</v>
      </c>
      <c r="F81" s="1579">
        <v>30</v>
      </c>
      <c r="G81" s="1589"/>
      <c r="H81" s="132"/>
      <c r="I81" s="230"/>
      <c r="J81" s="1579">
        <v>30</v>
      </c>
      <c r="K81" s="1589"/>
      <c r="M81" s="913"/>
      <c r="N81"/>
      <c r="O81"/>
      <c r="P81"/>
      <c r="Q81"/>
      <c r="R81"/>
      <c r="S81"/>
      <c r="T81"/>
      <c r="U81"/>
      <c r="V81"/>
      <c r="W81"/>
    </row>
    <row r="82" spans="1:23" ht="15.75" customHeight="1" x14ac:dyDescent="0.25">
      <c r="A82" s="426">
        <v>31</v>
      </c>
      <c r="B82" s="515" t="s">
        <v>67</v>
      </c>
      <c r="C82" s="1589"/>
      <c r="D82" s="934" t="s">
        <v>44</v>
      </c>
      <c r="F82" s="1579">
        <v>31</v>
      </c>
      <c r="G82" s="1589"/>
      <c r="H82" s="132"/>
      <c r="I82" s="230"/>
      <c r="J82" s="1579">
        <v>31</v>
      </c>
      <c r="K82" s="1589"/>
      <c r="M82" s="913"/>
      <c r="N82"/>
      <c r="O82"/>
      <c r="P82"/>
      <c r="Q82"/>
      <c r="R82"/>
      <c r="S82"/>
      <c r="T82"/>
      <c r="U82"/>
      <c r="V82"/>
      <c r="W82"/>
    </row>
    <row r="83" spans="1:23" ht="15.75" x14ac:dyDescent="0.25">
      <c r="A83" s="426">
        <v>32</v>
      </c>
      <c r="B83" s="515" t="s">
        <v>68</v>
      </c>
      <c r="C83" s="1589"/>
      <c r="D83" s="934" t="s">
        <v>44</v>
      </c>
      <c r="F83" s="1579">
        <v>32</v>
      </c>
      <c r="G83" s="1589"/>
      <c r="H83" s="132"/>
      <c r="I83" s="230"/>
      <c r="J83" s="1579">
        <v>32</v>
      </c>
      <c r="K83" s="1589"/>
      <c r="M83" s="913"/>
      <c r="N83"/>
      <c r="O83"/>
      <c r="P83"/>
      <c r="Q83"/>
      <c r="R83"/>
      <c r="S83"/>
      <c r="T83"/>
      <c r="U83"/>
      <c r="V83"/>
      <c r="W83"/>
    </row>
    <row r="84" spans="1:23" ht="15.75" customHeight="1" x14ac:dyDescent="0.25">
      <c r="A84" s="426">
        <v>35</v>
      </c>
      <c r="B84" s="515" t="s">
        <v>72</v>
      </c>
      <c r="C84" s="1589"/>
      <c r="D84" s="934" t="s">
        <v>43</v>
      </c>
      <c r="F84" s="1579">
        <v>35</v>
      </c>
      <c r="G84" s="1589"/>
      <c r="H84" s="132"/>
      <c r="I84" s="230"/>
      <c r="J84" s="1579">
        <v>35</v>
      </c>
      <c r="K84" s="1589"/>
      <c r="M84" s="913"/>
      <c r="N84"/>
      <c r="O84"/>
      <c r="P84"/>
      <c r="Q84"/>
      <c r="R84"/>
      <c r="S84"/>
      <c r="T84"/>
      <c r="U84"/>
      <c r="V84"/>
      <c r="W84"/>
    </row>
    <row r="85" spans="1:23" ht="15.75" x14ac:dyDescent="0.25">
      <c r="A85" s="426">
        <v>36</v>
      </c>
      <c r="B85" s="515" t="s">
        <v>73</v>
      </c>
      <c r="C85" s="1589"/>
      <c r="D85" s="934" t="s">
        <v>44</v>
      </c>
      <c r="F85" s="1579">
        <v>36</v>
      </c>
      <c r="G85" s="1589"/>
      <c r="H85" s="132"/>
      <c r="I85" s="230"/>
      <c r="J85" s="1579">
        <v>36</v>
      </c>
      <c r="K85" s="1589"/>
      <c r="M85" s="913"/>
      <c r="N85"/>
      <c r="O85"/>
      <c r="P85"/>
      <c r="Q85"/>
      <c r="R85"/>
      <c r="S85"/>
      <c r="T85"/>
      <c r="U85"/>
      <c r="V85"/>
      <c r="W85"/>
    </row>
    <row r="86" spans="1:23" ht="15.75" customHeight="1" x14ac:dyDescent="0.25">
      <c r="A86" s="426">
        <v>37</v>
      </c>
      <c r="B86" s="515" t="s">
        <v>69</v>
      </c>
      <c r="C86" s="1583">
        <f>C26/3</f>
        <v>10162756.897260273</v>
      </c>
      <c r="D86" s="934" t="s">
        <v>130</v>
      </c>
      <c r="F86" s="1579">
        <v>37</v>
      </c>
      <c r="G86" s="1583">
        <f>C86</f>
        <v>10162756.897260273</v>
      </c>
      <c r="H86" s="132"/>
      <c r="I86" s="230"/>
      <c r="J86" s="1579">
        <v>37</v>
      </c>
      <c r="K86" s="1583">
        <f>C86</f>
        <v>10162756.897260273</v>
      </c>
      <c r="M86" s="913" t="s">
        <v>1108</v>
      </c>
      <c r="N86"/>
      <c r="O86"/>
      <c r="P86"/>
      <c r="Q86"/>
      <c r="R86"/>
      <c r="S86"/>
      <c r="T86"/>
      <c r="U86"/>
      <c r="V86"/>
      <c r="W86"/>
    </row>
    <row r="87" spans="1:23" ht="15.75" customHeight="1" x14ac:dyDescent="0.25">
      <c r="A87" s="426">
        <v>38</v>
      </c>
      <c r="B87" s="515" t="s">
        <v>70</v>
      </c>
      <c r="C87" s="1583">
        <f>C29/3</f>
        <v>10161551.481372736</v>
      </c>
      <c r="D87" s="934" t="s">
        <v>44</v>
      </c>
      <c r="F87" s="1579">
        <v>38</v>
      </c>
      <c r="G87" s="1583">
        <f>C87</f>
        <v>10161551.481372736</v>
      </c>
      <c r="H87" s="132"/>
      <c r="I87" s="230"/>
      <c r="J87" s="1579">
        <v>38</v>
      </c>
      <c r="K87" s="1583">
        <f>C87</f>
        <v>10161551.481372736</v>
      </c>
      <c r="M87" s="913">
        <v>5.7</v>
      </c>
      <c r="N87"/>
      <c r="O87"/>
      <c r="P87"/>
      <c r="Q87"/>
      <c r="R87"/>
      <c r="S87"/>
      <c r="T87"/>
      <c r="U87"/>
      <c r="V87"/>
      <c r="W87"/>
    </row>
    <row r="88" spans="1:23" ht="15.75" customHeight="1" x14ac:dyDescent="0.25">
      <c r="A88" s="426">
        <v>39</v>
      </c>
      <c r="B88" s="515" t="s">
        <v>71</v>
      </c>
      <c r="C88" s="1588" t="str">
        <f>C27</f>
        <v>EUR</v>
      </c>
      <c r="D88" s="934" t="s">
        <v>130</v>
      </c>
      <c r="F88" s="1579">
        <v>39</v>
      </c>
      <c r="G88" s="1588" t="str">
        <f>C88</f>
        <v>EUR</v>
      </c>
      <c r="H88" s="132"/>
      <c r="I88" s="230"/>
      <c r="J88" s="1579">
        <v>39</v>
      </c>
      <c r="K88" s="1588" t="str">
        <f>G88</f>
        <v>EUR</v>
      </c>
      <c r="M88" s="913">
        <v>5.5</v>
      </c>
      <c r="N88"/>
      <c r="O88"/>
      <c r="P88"/>
      <c r="Q88"/>
      <c r="R88"/>
      <c r="S88"/>
      <c r="T88"/>
      <c r="U88"/>
      <c r="V88"/>
      <c r="W88"/>
    </row>
    <row r="89" spans="1:23" ht="15.75" customHeight="1" x14ac:dyDescent="0.25">
      <c r="A89" s="426">
        <v>73</v>
      </c>
      <c r="B89" s="515" t="s">
        <v>81</v>
      </c>
      <c r="C89" s="1750" t="b">
        <v>1</v>
      </c>
      <c r="D89" s="545" t="s">
        <v>130</v>
      </c>
      <c r="E89" s="524" t="s">
        <v>273</v>
      </c>
      <c r="F89" s="1579">
        <v>73</v>
      </c>
      <c r="G89" s="1750" t="b">
        <v>1</v>
      </c>
      <c r="H89" s="135"/>
      <c r="I89" s="230"/>
      <c r="J89" s="1579">
        <v>73</v>
      </c>
      <c r="K89" s="1750" t="b">
        <v>1</v>
      </c>
      <c r="M89" s="913">
        <v>6.1</v>
      </c>
      <c r="N89"/>
      <c r="O89"/>
      <c r="P89"/>
      <c r="Q89"/>
      <c r="R89"/>
      <c r="S89"/>
      <c r="T89"/>
      <c r="U89"/>
      <c r="V89"/>
      <c r="W89"/>
    </row>
    <row r="90" spans="1:23" ht="15.75" customHeight="1" x14ac:dyDescent="0.25">
      <c r="A90" s="426">
        <v>74</v>
      </c>
      <c r="B90" s="515" t="s">
        <v>78</v>
      </c>
      <c r="C90" s="1162" t="s">
        <v>901</v>
      </c>
      <c r="D90" s="1255" t="s">
        <v>723</v>
      </c>
      <c r="F90" s="1579">
        <v>74</v>
      </c>
      <c r="G90" s="1162" t="s">
        <v>901</v>
      </c>
      <c r="H90" s="115"/>
      <c r="I90" s="230"/>
      <c r="J90" s="1579">
        <v>74</v>
      </c>
      <c r="K90" s="1162" t="s">
        <v>901</v>
      </c>
      <c r="M90" s="913">
        <v>6.2</v>
      </c>
      <c r="N90"/>
      <c r="O90"/>
      <c r="P90"/>
      <c r="Q90"/>
      <c r="R90"/>
      <c r="S90"/>
      <c r="T90"/>
      <c r="U90"/>
      <c r="V90"/>
      <c r="W90"/>
    </row>
    <row r="91" spans="1:23" ht="15.75" customHeight="1" x14ac:dyDescent="0.25">
      <c r="A91" s="426">
        <v>75</v>
      </c>
      <c r="B91" s="515" t="s">
        <v>19</v>
      </c>
      <c r="C91" s="1588" t="s">
        <v>113</v>
      </c>
      <c r="D91" s="545" t="s">
        <v>44</v>
      </c>
      <c r="F91" s="1579">
        <v>75</v>
      </c>
      <c r="G91" s="1588" t="s">
        <v>113</v>
      </c>
      <c r="H91" s="132"/>
      <c r="I91" s="230"/>
      <c r="J91" s="1579">
        <v>75</v>
      </c>
      <c r="K91" s="1588" t="s">
        <v>113</v>
      </c>
      <c r="M91" s="913"/>
      <c r="N91"/>
      <c r="O91"/>
      <c r="P91"/>
      <c r="Q91"/>
      <c r="R91"/>
      <c r="S91"/>
      <c r="T91"/>
      <c r="U91"/>
      <c r="V91"/>
      <c r="W91"/>
    </row>
    <row r="92" spans="1:23" ht="15.75" customHeight="1" x14ac:dyDescent="0.25">
      <c r="A92" s="426">
        <v>76</v>
      </c>
      <c r="B92" s="1006" t="s">
        <v>30</v>
      </c>
      <c r="C92" s="1589"/>
      <c r="D92" s="545" t="s">
        <v>44</v>
      </c>
      <c r="F92" s="1579">
        <v>76</v>
      </c>
      <c r="G92" s="1589"/>
      <c r="H92" s="132"/>
      <c r="I92" s="230"/>
      <c r="J92" s="1579">
        <v>76</v>
      </c>
      <c r="K92" s="1589"/>
      <c r="M92" s="913"/>
      <c r="N92"/>
      <c r="O92"/>
      <c r="P92"/>
      <c r="Q92"/>
      <c r="R92"/>
      <c r="S92"/>
      <c r="T92"/>
      <c r="U92"/>
      <c r="V92"/>
      <c r="W92"/>
    </row>
    <row r="93" spans="1:23" ht="15.75" customHeight="1" x14ac:dyDescent="0.25">
      <c r="A93" s="426">
        <v>77</v>
      </c>
      <c r="B93" s="1006" t="s">
        <v>31</v>
      </c>
      <c r="C93" s="1589"/>
      <c r="D93" s="545" t="s">
        <v>44</v>
      </c>
      <c r="F93" s="1579">
        <v>77</v>
      </c>
      <c r="G93" s="1589"/>
      <c r="H93" s="132"/>
      <c r="I93" s="230"/>
      <c r="J93" s="1579">
        <v>77</v>
      </c>
      <c r="K93" s="1589"/>
      <c r="M93" s="913"/>
      <c r="N93"/>
      <c r="O93"/>
      <c r="P93"/>
      <c r="Q93"/>
      <c r="R93"/>
      <c r="S93"/>
      <c r="T93"/>
      <c r="U93"/>
      <c r="V93"/>
      <c r="W93"/>
    </row>
    <row r="94" spans="1:23" ht="15.75" customHeight="1" x14ac:dyDescent="0.25">
      <c r="A94" s="426">
        <v>78</v>
      </c>
      <c r="B94" s="1006" t="s">
        <v>77</v>
      </c>
      <c r="C94" s="1588" t="str">
        <f>G22</f>
        <v>DE0001102317</v>
      </c>
      <c r="D94" s="545" t="s">
        <v>44</v>
      </c>
      <c r="F94" s="1579">
        <v>78</v>
      </c>
      <c r="G94" s="1588" t="str">
        <f>C94</f>
        <v>DE0001102317</v>
      </c>
      <c r="H94" s="132"/>
      <c r="I94" s="230"/>
      <c r="J94" s="1579">
        <v>78</v>
      </c>
      <c r="K94" s="1588" t="str">
        <f>C94</f>
        <v>DE0001102317</v>
      </c>
      <c r="M94" s="913"/>
      <c r="N94"/>
      <c r="O94"/>
      <c r="P94"/>
      <c r="Q94"/>
      <c r="R94"/>
      <c r="S94"/>
      <c r="T94"/>
      <c r="U94"/>
      <c r="V94"/>
      <c r="W94"/>
    </row>
    <row r="95" spans="1:23" ht="15.75" customHeight="1" x14ac:dyDescent="0.25">
      <c r="A95" s="426">
        <v>79</v>
      </c>
      <c r="B95" s="1006" t="s">
        <v>76</v>
      </c>
      <c r="C95" s="1588" t="s">
        <v>118</v>
      </c>
      <c r="D95" s="545" t="s">
        <v>44</v>
      </c>
      <c r="F95" s="1579">
        <v>79</v>
      </c>
      <c r="G95" s="1588" t="s">
        <v>118</v>
      </c>
      <c r="H95" s="132"/>
      <c r="I95" s="230"/>
      <c r="J95" s="1579">
        <v>79</v>
      </c>
      <c r="K95" s="1588" t="s">
        <v>118</v>
      </c>
      <c r="M95" s="913">
        <v>6.12</v>
      </c>
      <c r="N95"/>
      <c r="O95"/>
      <c r="P95"/>
      <c r="Q95"/>
      <c r="R95"/>
      <c r="S95"/>
      <c r="T95"/>
      <c r="U95"/>
      <c r="V95"/>
      <c r="W95"/>
    </row>
    <row r="96" spans="1:23" ht="15.75" customHeight="1" x14ac:dyDescent="0.25">
      <c r="A96" s="426">
        <v>83</v>
      </c>
      <c r="B96" s="1006" t="s">
        <v>20</v>
      </c>
      <c r="C96" s="125">
        <f>-C24/3</f>
        <v>-10000000</v>
      </c>
      <c r="D96" s="545" t="s">
        <v>44</v>
      </c>
      <c r="E96" s="524" t="s">
        <v>273</v>
      </c>
      <c r="F96" s="1579">
        <v>83</v>
      </c>
      <c r="G96" s="125">
        <f>C96</f>
        <v>-10000000</v>
      </c>
      <c r="H96" s="132"/>
      <c r="I96" s="230"/>
      <c r="J96" s="1579">
        <v>83</v>
      </c>
      <c r="K96" s="125">
        <f>C96</f>
        <v>-10000000</v>
      </c>
      <c r="M96" s="913" t="s">
        <v>1111</v>
      </c>
      <c r="N96"/>
      <c r="O96"/>
      <c r="P96"/>
      <c r="Q96"/>
      <c r="R96"/>
      <c r="S96"/>
      <c r="T96"/>
      <c r="U96"/>
      <c r="V96"/>
      <c r="W96"/>
    </row>
    <row r="97" spans="1:23" ht="15.75" customHeight="1" x14ac:dyDescent="0.25">
      <c r="A97" s="426">
        <v>85</v>
      </c>
      <c r="B97" s="515" t="s">
        <v>21</v>
      </c>
      <c r="C97" s="1588" t="s">
        <v>99</v>
      </c>
      <c r="D97" s="545" t="s">
        <v>43</v>
      </c>
      <c r="F97" s="1579">
        <v>85</v>
      </c>
      <c r="G97" s="1588" t="s">
        <v>99</v>
      </c>
      <c r="H97" s="132"/>
      <c r="I97" s="230"/>
      <c r="J97" s="1579">
        <v>85</v>
      </c>
      <c r="K97" s="1588" t="s">
        <v>99</v>
      </c>
      <c r="M97" s="913">
        <v>6.5</v>
      </c>
      <c r="N97"/>
      <c r="O97"/>
      <c r="P97"/>
      <c r="Q97"/>
      <c r="R97"/>
      <c r="S97"/>
      <c r="T97"/>
      <c r="U97"/>
      <c r="V97"/>
      <c r="W97"/>
    </row>
    <row r="98" spans="1:23" ht="15.75" x14ac:dyDescent="0.25">
      <c r="A98" s="426">
        <v>86</v>
      </c>
      <c r="B98" s="515" t="s">
        <v>22</v>
      </c>
      <c r="C98" s="1589"/>
      <c r="D98" s="545" t="s">
        <v>43</v>
      </c>
      <c r="E98" s="524" t="s">
        <v>273</v>
      </c>
      <c r="F98" s="1579">
        <v>86</v>
      </c>
      <c r="G98" s="1589"/>
      <c r="H98" s="132"/>
      <c r="I98" s="230"/>
      <c r="J98" s="1579">
        <v>86</v>
      </c>
      <c r="K98" s="1589"/>
      <c r="M98" s="913">
        <v>6.6</v>
      </c>
      <c r="N98"/>
      <c r="O98"/>
      <c r="P98"/>
      <c r="Q98"/>
      <c r="R98"/>
      <c r="S98"/>
      <c r="T98"/>
      <c r="U98"/>
      <c r="V98"/>
      <c r="W98"/>
    </row>
    <row r="99" spans="1:23" ht="15.75" x14ac:dyDescent="0.25">
      <c r="A99" s="426">
        <v>87</v>
      </c>
      <c r="B99" s="515" t="s">
        <v>23</v>
      </c>
      <c r="C99" s="123">
        <f>(C25/C24)*100</f>
        <v>102.13826027397259</v>
      </c>
      <c r="D99" s="545" t="s">
        <v>44</v>
      </c>
      <c r="E99" s="524" t="s">
        <v>273</v>
      </c>
      <c r="F99" s="1579">
        <v>87</v>
      </c>
      <c r="G99" s="849">
        <f>C99</f>
        <v>102.13826027397259</v>
      </c>
      <c r="H99" s="135"/>
      <c r="I99" s="230"/>
      <c r="J99" s="1579">
        <v>87</v>
      </c>
      <c r="K99" s="849">
        <f>C99</f>
        <v>102.13826027397259</v>
      </c>
      <c r="M99" s="913">
        <v>6.7</v>
      </c>
      <c r="N99"/>
      <c r="O99"/>
      <c r="P99"/>
      <c r="Q99"/>
      <c r="R99"/>
      <c r="S99"/>
      <c r="T99"/>
      <c r="U99"/>
      <c r="V99"/>
      <c r="W99"/>
    </row>
    <row r="100" spans="1:23" ht="15.75" customHeight="1" x14ac:dyDescent="0.25">
      <c r="A100" s="426">
        <v>88</v>
      </c>
      <c r="B100" s="515" t="s">
        <v>24</v>
      </c>
      <c r="C100" s="18">
        <f>C25/3</f>
        <v>10213826.027397258</v>
      </c>
      <c r="D100" s="545" t="s">
        <v>44</v>
      </c>
      <c r="E100" s="524" t="s">
        <v>273</v>
      </c>
      <c r="F100" s="426">
        <v>88</v>
      </c>
      <c r="G100" s="184">
        <f>C100</f>
        <v>10213826.027397258</v>
      </c>
      <c r="H100" s="135"/>
      <c r="J100" s="426">
        <v>88</v>
      </c>
      <c r="K100" s="18">
        <f>C100</f>
        <v>10213826.027397258</v>
      </c>
      <c r="M100" s="913" t="s">
        <v>1112</v>
      </c>
      <c r="N100"/>
      <c r="O100"/>
      <c r="P100"/>
      <c r="Q100"/>
      <c r="R100"/>
      <c r="S100"/>
      <c r="T100"/>
      <c r="U100"/>
      <c r="V100"/>
      <c r="W100"/>
    </row>
    <row r="101" spans="1:23" ht="15.75" x14ac:dyDescent="0.25">
      <c r="A101" s="426">
        <v>89</v>
      </c>
      <c r="B101" s="515" t="s">
        <v>25</v>
      </c>
      <c r="C101" s="74">
        <v>0.5</v>
      </c>
      <c r="D101" s="545" t="s">
        <v>44</v>
      </c>
      <c r="F101" s="426">
        <v>89</v>
      </c>
      <c r="G101" s="74">
        <v>0.5</v>
      </c>
      <c r="H101" s="132"/>
      <c r="J101" s="426">
        <v>89</v>
      </c>
      <c r="K101" s="74">
        <v>0.5</v>
      </c>
      <c r="M101" s="913" t="s">
        <v>1113</v>
      </c>
      <c r="N101"/>
      <c r="O101"/>
      <c r="P101"/>
      <c r="Q101"/>
      <c r="R101"/>
      <c r="S101"/>
      <c r="T101"/>
      <c r="U101"/>
      <c r="V101"/>
      <c r="W101"/>
    </row>
    <row r="102" spans="1:23" ht="15.75" x14ac:dyDescent="0.25">
      <c r="A102" s="426">
        <v>90</v>
      </c>
      <c r="B102" s="515" t="s">
        <v>26</v>
      </c>
      <c r="C102" s="17" t="s">
        <v>114</v>
      </c>
      <c r="D102" s="545" t="s">
        <v>44</v>
      </c>
      <c r="F102" s="426">
        <v>90</v>
      </c>
      <c r="G102" s="183" t="s">
        <v>114</v>
      </c>
      <c r="H102" s="132"/>
      <c r="J102" s="426">
        <v>90</v>
      </c>
      <c r="K102" s="17" t="s">
        <v>114</v>
      </c>
      <c r="M102" s="913">
        <v>6.13</v>
      </c>
      <c r="N102"/>
      <c r="O102"/>
      <c r="P102"/>
      <c r="Q102"/>
      <c r="R102"/>
      <c r="S102"/>
      <c r="T102"/>
      <c r="U102"/>
      <c r="V102"/>
      <c r="W102"/>
    </row>
    <row r="103" spans="1:23" ht="15.75" customHeight="1" x14ac:dyDescent="0.25">
      <c r="A103" s="426">
        <v>91</v>
      </c>
      <c r="B103" s="515" t="s">
        <v>27</v>
      </c>
      <c r="C103" s="75" t="s">
        <v>121</v>
      </c>
      <c r="D103" s="545" t="s">
        <v>44</v>
      </c>
      <c r="E103" s="524" t="s">
        <v>273</v>
      </c>
      <c r="F103" s="426">
        <v>91</v>
      </c>
      <c r="G103" s="75" t="s">
        <v>121</v>
      </c>
      <c r="H103" s="115"/>
      <c r="J103" s="426">
        <v>91</v>
      </c>
      <c r="K103" s="75" t="s">
        <v>121</v>
      </c>
      <c r="M103" s="913"/>
      <c r="N103"/>
      <c r="O103"/>
      <c r="P103"/>
      <c r="Q103"/>
      <c r="R103"/>
      <c r="S103"/>
      <c r="T103"/>
      <c r="U103"/>
      <c r="V103"/>
      <c r="W103"/>
    </row>
    <row r="104" spans="1:23" ht="15.75" customHeight="1" x14ac:dyDescent="0.25">
      <c r="A104" s="426">
        <v>92</v>
      </c>
      <c r="B104" s="515" t="s">
        <v>28</v>
      </c>
      <c r="C104" s="17" t="s">
        <v>115</v>
      </c>
      <c r="D104" s="545" t="s">
        <v>44</v>
      </c>
      <c r="F104" s="426">
        <v>92</v>
      </c>
      <c r="G104" s="183" t="s">
        <v>115</v>
      </c>
      <c r="H104" s="132"/>
      <c r="J104" s="426">
        <v>92</v>
      </c>
      <c r="K104" s="17" t="s">
        <v>115</v>
      </c>
      <c r="M104" s="913">
        <v>6.11</v>
      </c>
      <c r="N104"/>
      <c r="O104"/>
      <c r="P104"/>
      <c r="Q104"/>
      <c r="R104"/>
      <c r="S104"/>
      <c r="T104"/>
      <c r="U104"/>
      <c r="V104"/>
      <c r="W104"/>
    </row>
    <row r="105" spans="1:23" ht="15.75" x14ac:dyDescent="0.25">
      <c r="A105" s="426">
        <v>93</v>
      </c>
      <c r="B105" s="515" t="s">
        <v>75</v>
      </c>
      <c r="C105" s="22" t="s">
        <v>119</v>
      </c>
      <c r="D105" s="545" t="s">
        <v>44</v>
      </c>
      <c r="F105" s="426">
        <v>93</v>
      </c>
      <c r="G105" s="22" t="s">
        <v>119</v>
      </c>
      <c r="H105" s="132"/>
      <c r="J105" s="426">
        <v>93</v>
      </c>
      <c r="K105" s="22" t="s">
        <v>119</v>
      </c>
      <c r="M105" s="1647">
        <v>6.1</v>
      </c>
      <c r="N105"/>
      <c r="O105"/>
      <c r="P105"/>
      <c r="Q105"/>
      <c r="R105"/>
      <c r="S105"/>
      <c r="T105"/>
      <c r="U105"/>
      <c r="V105"/>
      <c r="W105"/>
    </row>
    <row r="106" spans="1:23" ht="15.75" x14ac:dyDescent="0.25">
      <c r="A106" s="426">
        <v>94</v>
      </c>
      <c r="B106" s="515" t="s">
        <v>74</v>
      </c>
      <c r="C106" s="17" t="s">
        <v>116</v>
      </c>
      <c r="D106" s="545" t="s">
        <v>44</v>
      </c>
      <c r="F106" s="426">
        <v>94</v>
      </c>
      <c r="G106" s="183" t="s">
        <v>116</v>
      </c>
      <c r="H106" s="132"/>
      <c r="J106" s="426">
        <v>94</v>
      </c>
      <c r="K106" s="17" t="s">
        <v>116</v>
      </c>
      <c r="M106" s="913">
        <v>6.14</v>
      </c>
      <c r="N106"/>
      <c r="O106"/>
      <c r="P106"/>
      <c r="Q106"/>
      <c r="R106"/>
      <c r="S106"/>
      <c r="T106"/>
      <c r="U106"/>
      <c r="V106"/>
      <c r="W106"/>
    </row>
    <row r="107" spans="1:23" ht="15.75" customHeight="1" x14ac:dyDescent="0.25">
      <c r="A107" s="426">
        <v>95</v>
      </c>
      <c r="B107" s="1006" t="s">
        <v>38</v>
      </c>
      <c r="C107" s="699" t="b">
        <v>1</v>
      </c>
      <c r="D107" s="545" t="s">
        <v>44</v>
      </c>
      <c r="E107" s="524" t="s">
        <v>273</v>
      </c>
      <c r="F107" s="426">
        <v>95</v>
      </c>
      <c r="G107" s="183" t="b">
        <v>1</v>
      </c>
      <c r="H107" s="132"/>
      <c r="J107" s="426">
        <v>95</v>
      </c>
      <c r="K107" s="17" t="b">
        <v>1</v>
      </c>
      <c r="M107" s="913">
        <v>6.15</v>
      </c>
      <c r="N107"/>
      <c r="O107"/>
      <c r="P107"/>
      <c r="Q107"/>
      <c r="R107"/>
      <c r="S107"/>
      <c r="T107"/>
      <c r="U107"/>
      <c r="V107"/>
      <c r="W107"/>
    </row>
    <row r="108" spans="1:23" ht="15.75" customHeight="1" x14ac:dyDescent="0.25">
      <c r="A108" s="203">
        <v>96</v>
      </c>
      <c r="B108" s="526" t="s">
        <v>36</v>
      </c>
      <c r="C108" s="68"/>
      <c r="D108" s="545" t="s">
        <v>44</v>
      </c>
      <c r="F108" s="203">
        <v>96</v>
      </c>
      <c r="G108" s="68"/>
      <c r="H108" s="134"/>
      <c r="J108" s="203">
        <v>96</v>
      </c>
      <c r="K108" s="68"/>
      <c r="M108" s="913"/>
      <c r="N108"/>
      <c r="O108"/>
      <c r="P108"/>
      <c r="Q108"/>
      <c r="R108"/>
      <c r="S108"/>
      <c r="T108"/>
      <c r="U108"/>
      <c r="V108"/>
      <c r="W108"/>
    </row>
    <row r="109" spans="1:23" ht="15.75" x14ac:dyDescent="0.25">
      <c r="A109" s="203">
        <v>97</v>
      </c>
      <c r="B109" s="526" t="s">
        <v>32</v>
      </c>
      <c r="C109" s="68"/>
      <c r="D109" s="545" t="s">
        <v>44</v>
      </c>
      <c r="F109" s="203">
        <v>97</v>
      </c>
      <c r="G109" s="68"/>
      <c r="H109" s="134"/>
      <c r="J109" s="203">
        <v>97</v>
      </c>
      <c r="K109" s="68"/>
      <c r="M109" s="913"/>
      <c r="N109"/>
      <c r="O109"/>
      <c r="P109"/>
      <c r="Q109"/>
      <c r="R109"/>
      <c r="S109"/>
      <c r="T109"/>
      <c r="U109"/>
      <c r="V109"/>
      <c r="W109"/>
    </row>
    <row r="110" spans="1:23" s="7" customFormat="1" ht="15.75" x14ac:dyDescent="0.25">
      <c r="A110" s="203">
        <v>98</v>
      </c>
      <c r="B110" s="526" t="s">
        <v>39</v>
      </c>
      <c r="C110" s="966" t="s">
        <v>47</v>
      </c>
      <c r="D110" s="934" t="s">
        <v>130</v>
      </c>
      <c r="E110" s="230"/>
      <c r="F110" s="203">
        <v>98</v>
      </c>
      <c r="G110" s="966" t="s">
        <v>47</v>
      </c>
      <c r="H110" s="134"/>
      <c r="J110" s="203">
        <v>98</v>
      </c>
      <c r="K110" s="966" t="s">
        <v>47</v>
      </c>
      <c r="M110" s="913" t="s">
        <v>1115</v>
      </c>
    </row>
    <row r="111" spans="1:23" s="7" customFormat="1" ht="15.75" x14ac:dyDescent="0.25">
      <c r="A111" s="203">
        <v>99</v>
      </c>
      <c r="B111" s="526" t="s">
        <v>29</v>
      </c>
      <c r="C111" s="991" t="s">
        <v>117</v>
      </c>
      <c r="D111" s="934" t="s">
        <v>130</v>
      </c>
      <c r="E111" s="1747"/>
      <c r="F111" s="203">
        <v>99</v>
      </c>
      <c r="G111" s="966" t="s">
        <v>117</v>
      </c>
      <c r="H111" s="135"/>
      <c r="J111" s="203">
        <v>99</v>
      </c>
      <c r="K111" s="966" t="s">
        <v>117</v>
      </c>
      <c r="M111" s="913">
        <v>8.1</v>
      </c>
    </row>
    <row r="112" spans="1:23" s="7" customFormat="1" ht="15.75" x14ac:dyDescent="0.25">
      <c r="A112" s="134" t="s">
        <v>122</v>
      </c>
      <c r="C112" s="63">
        <v>49</v>
      </c>
      <c r="D112" s="53"/>
      <c r="E112" s="53"/>
      <c r="F112" s="53"/>
      <c r="G112" s="63">
        <v>49</v>
      </c>
      <c r="H112" s="134"/>
      <c r="K112" s="63">
        <v>49</v>
      </c>
    </row>
    <row r="113" spans="1:23" s="7" customFormat="1" x14ac:dyDescent="0.25">
      <c r="C113" s="152"/>
      <c r="D113" s="54"/>
      <c r="E113" s="230"/>
    </row>
    <row r="114" spans="1:23" s="7" customFormat="1" ht="15.75" x14ac:dyDescent="0.25">
      <c r="A114" s="635">
        <v>1.1000000000000001</v>
      </c>
      <c r="B114" s="2257" t="s">
        <v>158</v>
      </c>
      <c r="C114" s="2257"/>
      <c r="D114" s="2257"/>
      <c r="E114" s="2257"/>
      <c r="F114" s="2257"/>
      <c r="G114" s="633"/>
    </row>
    <row r="115" spans="1:23" s="7" customFormat="1" ht="15.75" customHeight="1" x14ac:dyDescent="0.25">
      <c r="A115" s="2258">
        <v>1.2</v>
      </c>
      <c r="B115" s="2185" t="s">
        <v>803</v>
      </c>
      <c r="C115" s="2186"/>
      <c r="D115" s="2186"/>
      <c r="E115" s="2186"/>
      <c r="F115" s="2187"/>
      <c r="G115" s="484"/>
    </row>
    <row r="116" spans="1:23" s="7" customFormat="1" ht="15.75" x14ac:dyDescent="0.25">
      <c r="A116" s="2273"/>
      <c r="B116" s="2207"/>
      <c r="C116" s="2208"/>
      <c r="D116" s="2208"/>
      <c r="E116" s="2208"/>
      <c r="F116" s="2209"/>
      <c r="G116" s="954"/>
      <c r="J116" s="135"/>
      <c r="K116" s="633"/>
      <c r="L116" s="633"/>
      <c r="M116" s="633"/>
      <c r="N116" s="633"/>
    </row>
    <row r="117" spans="1:23" s="7" customFormat="1" ht="15.75" x14ac:dyDescent="0.25">
      <c r="A117" s="637">
        <v>1.3</v>
      </c>
      <c r="B117" s="2223" t="s">
        <v>516</v>
      </c>
      <c r="C117" s="2223"/>
      <c r="D117" s="2223"/>
      <c r="E117" s="2223"/>
      <c r="F117" s="2223"/>
      <c r="G117" s="954"/>
      <c r="J117" s="2315"/>
      <c r="K117" s="530"/>
      <c r="L117" s="530"/>
      <c r="M117" s="530"/>
      <c r="N117" s="530"/>
    </row>
    <row r="118" spans="1:23" s="7" customFormat="1" ht="15.75" x14ac:dyDescent="0.25">
      <c r="A118" s="635">
        <v>1.7</v>
      </c>
      <c r="B118" s="2222" t="s">
        <v>244</v>
      </c>
      <c r="C118" s="2222"/>
      <c r="D118" s="2222"/>
      <c r="E118" s="2222"/>
      <c r="F118" s="2222"/>
      <c r="G118" s="484"/>
      <c r="J118" s="2315"/>
      <c r="K118" s="530"/>
      <c r="L118" s="530"/>
      <c r="M118" s="530"/>
      <c r="N118" s="530"/>
    </row>
    <row r="119" spans="1:23" s="7" customFormat="1" ht="15.75" x14ac:dyDescent="0.25">
      <c r="A119" s="635">
        <v>1.8</v>
      </c>
      <c r="B119" s="2222" t="s">
        <v>245</v>
      </c>
      <c r="C119" s="2222"/>
      <c r="D119" s="2222"/>
      <c r="E119" s="2222"/>
      <c r="F119" s="2222"/>
      <c r="G119" s="484"/>
      <c r="J119" s="115"/>
      <c r="K119" s="725"/>
      <c r="L119" s="725"/>
      <c r="M119" s="725"/>
      <c r="N119" s="725"/>
    </row>
    <row r="120" spans="1:23" s="7" customFormat="1" ht="15.75" x14ac:dyDescent="0.25">
      <c r="A120" s="635">
        <v>1.1299999999999999</v>
      </c>
      <c r="B120" s="2219" t="s">
        <v>737</v>
      </c>
      <c r="C120" s="2220"/>
      <c r="D120" s="2220"/>
      <c r="E120" s="2220"/>
      <c r="F120" s="2221"/>
      <c r="G120" s="484"/>
      <c r="J120" s="135"/>
      <c r="K120" s="484"/>
      <c r="L120" s="484"/>
      <c r="M120" s="484"/>
      <c r="N120" s="484"/>
    </row>
    <row r="121" spans="1:23" s="7" customFormat="1" ht="15.75" x14ac:dyDescent="0.25">
      <c r="A121" s="635">
        <v>1.17</v>
      </c>
      <c r="B121" s="2222" t="s">
        <v>529</v>
      </c>
      <c r="C121" s="2222"/>
      <c r="D121" s="2222"/>
      <c r="E121" s="2222"/>
      <c r="F121" s="2222"/>
      <c r="G121" s="484"/>
      <c r="J121" s="541"/>
      <c r="K121" s="725"/>
      <c r="L121" s="725"/>
      <c r="M121" s="725"/>
      <c r="N121" s="725"/>
    </row>
    <row r="122" spans="1:23" s="7" customFormat="1" ht="15.75" x14ac:dyDescent="0.25">
      <c r="A122" s="637">
        <v>1.18</v>
      </c>
      <c r="B122" s="2223" t="s">
        <v>528</v>
      </c>
      <c r="C122" s="2223"/>
      <c r="D122" s="2223"/>
      <c r="E122" s="2223"/>
      <c r="F122" s="2223"/>
      <c r="G122" s="954"/>
      <c r="J122" s="115"/>
      <c r="K122" s="725"/>
      <c r="L122" s="725"/>
      <c r="M122" s="725"/>
      <c r="N122" s="725"/>
    </row>
    <row r="123" spans="1:23" s="7" customFormat="1" ht="15.75" x14ac:dyDescent="0.25">
      <c r="A123" s="635">
        <v>2.1</v>
      </c>
      <c r="B123" s="2223" t="s">
        <v>858</v>
      </c>
      <c r="C123" s="2223"/>
      <c r="D123" s="2223"/>
      <c r="E123" s="2223"/>
      <c r="F123" s="2223"/>
      <c r="G123" s="552"/>
      <c r="J123" s="135"/>
      <c r="K123" s="484"/>
      <c r="L123" s="484"/>
      <c r="M123" s="484"/>
      <c r="N123" s="484"/>
    </row>
    <row r="124" spans="1:23" s="7" customFormat="1" ht="15.75" x14ac:dyDescent="0.25">
      <c r="A124" s="635">
        <v>2.8</v>
      </c>
      <c r="B124" s="2223" t="s">
        <v>859</v>
      </c>
      <c r="C124" s="2223"/>
      <c r="D124" s="2223"/>
      <c r="E124" s="2223"/>
      <c r="F124" s="2223"/>
      <c r="G124" s="552"/>
      <c r="J124" s="115"/>
      <c r="K124" s="957"/>
      <c r="L124" s="957"/>
      <c r="M124" s="957"/>
      <c r="N124" s="957"/>
    </row>
    <row r="125" spans="1:23" ht="15.75" x14ac:dyDescent="0.25">
      <c r="A125" s="635">
        <v>2.16</v>
      </c>
      <c r="B125" s="2222" t="s">
        <v>928</v>
      </c>
      <c r="C125" s="2222"/>
      <c r="D125" s="2222"/>
      <c r="E125" s="2222"/>
      <c r="F125" s="2222"/>
      <c r="G125" s="135"/>
      <c r="J125" s="135"/>
      <c r="K125" s="484"/>
      <c r="L125" s="484"/>
      <c r="M125" s="484"/>
      <c r="N125" s="484"/>
      <c r="O125"/>
      <c r="P125"/>
      <c r="Q125"/>
      <c r="R125"/>
      <c r="S125"/>
      <c r="T125"/>
      <c r="U125"/>
      <c r="V125"/>
      <c r="W125"/>
    </row>
    <row r="126" spans="1:23" ht="15.75" x14ac:dyDescent="0.25">
      <c r="A126" s="635">
        <v>2.17</v>
      </c>
      <c r="B126" s="2222" t="s">
        <v>915</v>
      </c>
      <c r="C126" s="2222"/>
      <c r="D126" s="2222"/>
      <c r="E126" s="2222"/>
      <c r="F126" s="2222"/>
      <c r="G126" s="135"/>
      <c r="J126" s="135"/>
      <c r="K126" s="629"/>
      <c r="L126" s="484"/>
      <c r="M126" s="484"/>
      <c r="N126" s="484"/>
      <c r="O126"/>
      <c r="P126"/>
      <c r="Q126"/>
      <c r="R126"/>
      <c r="S126"/>
      <c r="T126"/>
      <c r="U126"/>
      <c r="V126"/>
      <c r="W126"/>
    </row>
    <row r="127" spans="1:23" s="7" customFormat="1" ht="15.75" x14ac:dyDescent="0.25">
      <c r="A127" s="635">
        <v>2.1800000000000002</v>
      </c>
      <c r="B127" s="2219" t="s">
        <v>856</v>
      </c>
      <c r="C127" s="2220"/>
      <c r="D127" s="2220"/>
      <c r="E127" s="2220"/>
      <c r="F127" s="2221"/>
      <c r="G127" s="954"/>
      <c r="J127" s="135"/>
      <c r="K127" s="323"/>
      <c r="L127" s="323"/>
      <c r="M127" s="323"/>
      <c r="N127" s="323"/>
    </row>
    <row r="128" spans="1:23" s="7" customFormat="1" ht="15.75" x14ac:dyDescent="0.25">
      <c r="A128" s="639">
        <v>2.2000000000000002</v>
      </c>
      <c r="B128" s="2223" t="s">
        <v>256</v>
      </c>
      <c r="C128" s="2223"/>
      <c r="D128" s="2223"/>
      <c r="E128" s="2223"/>
      <c r="F128" s="2223"/>
      <c r="G128" s="323"/>
      <c r="J128" s="135"/>
      <c r="K128" s="323"/>
      <c r="L128" s="323"/>
      <c r="M128" s="323"/>
      <c r="N128" s="323"/>
    </row>
    <row r="129" spans="1:14" s="7" customFormat="1" ht="15.75" x14ac:dyDescent="0.25">
      <c r="A129" s="637">
        <v>2.2200000000000002</v>
      </c>
      <c r="B129" s="2222" t="s">
        <v>929</v>
      </c>
      <c r="C129" s="2222"/>
      <c r="D129" s="2222"/>
      <c r="E129" s="2222"/>
      <c r="F129" s="2222"/>
      <c r="G129" s="323"/>
      <c r="J129" s="135"/>
      <c r="K129" s="484"/>
      <c r="L129" s="484"/>
      <c r="M129" s="484"/>
      <c r="N129" s="484"/>
    </row>
    <row r="130" spans="1:14" s="7" customFormat="1" ht="15.75" x14ac:dyDescent="0.25">
      <c r="A130" s="2267">
        <v>2.73</v>
      </c>
      <c r="B130" s="2225" t="s">
        <v>1117</v>
      </c>
      <c r="C130" s="2226"/>
      <c r="D130" s="2226"/>
      <c r="E130" s="2226"/>
      <c r="F130" s="2227"/>
      <c r="G130" s="323"/>
      <c r="J130" s="135"/>
      <c r="K130" s="484"/>
      <c r="L130" s="484"/>
      <c r="M130" s="484"/>
      <c r="N130" s="484"/>
    </row>
    <row r="131" spans="1:14" s="7" customFormat="1" ht="15.75" x14ac:dyDescent="0.25">
      <c r="A131" s="2268"/>
      <c r="B131" s="2239"/>
      <c r="C131" s="2240"/>
      <c r="D131" s="2240"/>
      <c r="E131" s="2240"/>
      <c r="F131" s="2241"/>
      <c r="G131" s="323"/>
      <c r="J131" s="135"/>
      <c r="K131" s="484"/>
      <c r="L131" s="484"/>
      <c r="M131" s="484"/>
      <c r="N131" s="484"/>
    </row>
    <row r="132" spans="1:14" s="7" customFormat="1" ht="15.75" x14ac:dyDescent="0.25">
      <c r="A132" s="2268"/>
      <c r="B132" s="2239"/>
      <c r="C132" s="2240"/>
      <c r="D132" s="2240"/>
      <c r="E132" s="2240"/>
      <c r="F132" s="2241"/>
      <c r="G132" s="323"/>
      <c r="J132" s="135"/>
      <c r="K132" s="484"/>
      <c r="L132" s="484"/>
      <c r="M132" s="484"/>
      <c r="N132" s="484"/>
    </row>
    <row r="133" spans="1:14" s="7" customFormat="1" ht="15.75" x14ac:dyDescent="0.25">
      <c r="A133" s="2269"/>
      <c r="B133" s="2242"/>
      <c r="C133" s="2243"/>
      <c r="D133" s="2243"/>
      <c r="E133" s="2243"/>
      <c r="F133" s="2244"/>
      <c r="G133" s="323"/>
      <c r="J133" s="135"/>
      <c r="K133" s="484"/>
      <c r="L133" s="484"/>
      <c r="M133" s="484"/>
      <c r="N133" s="484"/>
    </row>
    <row r="134" spans="1:14" s="7" customFormat="1" ht="15.75" x14ac:dyDescent="0.25">
      <c r="A134" s="2267">
        <v>2.83</v>
      </c>
      <c r="B134" s="2225" t="s">
        <v>1119</v>
      </c>
      <c r="C134" s="2226"/>
      <c r="D134" s="2226"/>
      <c r="E134" s="2226"/>
      <c r="F134" s="2227"/>
      <c r="G134" s="323"/>
      <c r="J134" s="135"/>
      <c r="K134" s="484"/>
      <c r="L134" s="484"/>
      <c r="M134" s="484"/>
      <c r="N134" s="484"/>
    </row>
    <row r="135" spans="1:14" s="7" customFormat="1" ht="15.75" x14ac:dyDescent="0.25">
      <c r="A135" s="2269"/>
      <c r="B135" s="2242"/>
      <c r="C135" s="2243"/>
      <c r="D135" s="2243"/>
      <c r="E135" s="2243"/>
      <c r="F135" s="2244"/>
      <c r="G135" s="323"/>
      <c r="J135" s="135"/>
      <c r="K135" s="484"/>
      <c r="L135" s="484"/>
      <c r="M135" s="484"/>
      <c r="N135" s="484"/>
    </row>
    <row r="136" spans="1:14" s="7" customFormat="1" ht="15.75" x14ac:dyDescent="0.25">
      <c r="A136" s="635">
        <v>2.86</v>
      </c>
      <c r="B136" s="2219" t="s">
        <v>848</v>
      </c>
      <c r="C136" s="2220"/>
      <c r="D136" s="2220"/>
      <c r="E136" s="2220"/>
      <c r="F136" s="2221"/>
      <c r="G136" s="323"/>
      <c r="J136" s="135"/>
      <c r="K136" s="484"/>
      <c r="L136" s="484"/>
      <c r="M136" s="484"/>
      <c r="N136" s="484"/>
    </row>
    <row r="137" spans="1:14" s="7" customFormat="1" ht="15.75" x14ac:dyDescent="0.25">
      <c r="A137" s="635">
        <v>2.87</v>
      </c>
      <c r="B137" s="2222" t="s">
        <v>851</v>
      </c>
      <c r="C137" s="2222"/>
      <c r="D137" s="2222"/>
      <c r="E137" s="2222"/>
      <c r="F137" s="2222"/>
      <c r="G137" s="484"/>
      <c r="J137" s="542"/>
      <c r="K137" s="323"/>
      <c r="L137" s="323"/>
      <c r="M137" s="323"/>
      <c r="N137" s="323"/>
    </row>
    <row r="138" spans="1:14" s="7" customFormat="1" ht="15.75" x14ac:dyDescent="0.25">
      <c r="A138" s="635">
        <v>2.88</v>
      </c>
      <c r="B138" s="2222" t="s">
        <v>857</v>
      </c>
      <c r="C138" s="2222"/>
      <c r="D138" s="2222"/>
      <c r="E138" s="2222"/>
      <c r="F138" s="2222"/>
      <c r="G138" s="484"/>
      <c r="J138" s="132"/>
      <c r="K138" s="323"/>
      <c r="L138" s="323"/>
      <c r="M138" s="323"/>
      <c r="N138" s="323"/>
    </row>
    <row r="139" spans="1:14" s="7" customFormat="1" ht="15.75" x14ac:dyDescent="0.25">
      <c r="A139" s="635">
        <v>2.91</v>
      </c>
      <c r="B139" s="2222" t="s">
        <v>926</v>
      </c>
      <c r="C139" s="2222"/>
      <c r="D139" s="2222"/>
      <c r="E139" s="2222"/>
      <c r="F139" s="2222"/>
      <c r="G139" s="954"/>
      <c r="J139" s="135"/>
      <c r="K139" s="484"/>
      <c r="L139" s="484"/>
      <c r="M139" s="484"/>
      <c r="N139" s="484"/>
    </row>
    <row r="140" spans="1:14" s="7" customFormat="1" ht="15.75" customHeight="1" x14ac:dyDescent="0.25">
      <c r="A140" s="2258">
        <v>2.95</v>
      </c>
      <c r="B140" s="2224" t="s">
        <v>854</v>
      </c>
      <c r="C140" s="2224"/>
      <c r="D140" s="2224"/>
      <c r="E140" s="2224"/>
      <c r="F140" s="2224"/>
      <c r="G140" s="543"/>
      <c r="J140" s="135"/>
      <c r="K140" s="484"/>
      <c r="L140" s="484"/>
      <c r="M140" s="484"/>
      <c r="N140" s="484"/>
    </row>
    <row r="141" spans="1:14" s="7" customFormat="1" ht="15" customHeight="1" x14ac:dyDescent="0.25">
      <c r="A141" s="2273"/>
      <c r="B141" s="2224"/>
      <c r="C141" s="2224"/>
      <c r="D141" s="2224"/>
      <c r="E141" s="2224"/>
      <c r="F141" s="2224"/>
      <c r="J141" s="135"/>
      <c r="K141" s="484"/>
      <c r="L141" s="484"/>
      <c r="M141" s="484"/>
      <c r="N141" s="484"/>
    </row>
    <row r="142" spans="1:14" s="7" customFormat="1" ht="15" customHeight="1" x14ac:dyDescent="0.25">
      <c r="A142" s="2259"/>
      <c r="B142" s="2224"/>
      <c r="C142" s="2224"/>
      <c r="D142" s="2224"/>
      <c r="E142" s="2224"/>
      <c r="F142" s="2224"/>
      <c r="J142" s="2315"/>
      <c r="K142" s="546"/>
      <c r="L142" s="546"/>
      <c r="M142" s="546"/>
      <c r="N142" s="546"/>
    </row>
    <row r="143" spans="1:14" s="7" customFormat="1" ht="15" customHeight="1" x14ac:dyDescent="0.25">
      <c r="D143" s="226"/>
      <c r="E143" s="230"/>
      <c r="J143" s="2315"/>
      <c r="K143" s="546"/>
      <c r="L143" s="546"/>
      <c r="M143" s="546"/>
      <c r="N143" s="546"/>
    </row>
    <row r="144" spans="1:14" s="7" customFormat="1" x14ac:dyDescent="0.25">
      <c r="D144" s="226"/>
      <c r="E144" s="230"/>
    </row>
    <row r="145" spans="4:5" s="7" customFormat="1" x14ac:dyDescent="0.25">
      <c r="D145" s="226"/>
      <c r="E145" s="230"/>
    </row>
    <row r="146" spans="4:5" s="7" customFormat="1" x14ac:dyDescent="0.25">
      <c r="D146" s="226"/>
      <c r="E146" s="230"/>
    </row>
    <row r="147" spans="4:5" s="7" customFormat="1" x14ac:dyDescent="0.25">
      <c r="D147" s="226"/>
      <c r="E147" s="230"/>
    </row>
    <row r="148" spans="4:5" s="7" customFormat="1" x14ac:dyDescent="0.25">
      <c r="D148" s="226"/>
      <c r="E148" s="230"/>
    </row>
    <row r="149" spans="4:5" s="7" customFormat="1" x14ac:dyDescent="0.25">
      <c r="D149" s="226"/>
      <c r="E149" s="230"/>
    </row>
    <row r="150" spans="4:5" s="7" customFormat="1" x14ac:dyDescent="0.25">
      <c r="D150" s="226"/>
      <c r="E150" s="230"/>
    </row>
    <row r="151" spans="4:5" s="7" customFormat="1" x14ac:dyDescent="0.25">
      <c r="D151" s="226"/>
      <c r="E151" s="230"/>
    </row>
    <row r="152" spans="4:5" s="7" customFormat="1" x14ac:dyDescent="0.25">
      <c r="D152" s="226"/>
      <c r="E152" s="230"/>
    </row>
    <row r="153" spans="4:5" s="7" customFormat="1" x14ac:dyDescent="0.25">
      <c r="D153" s="226"/>
      <c r="E153" s="230"/>
    </row>
    <row r="154" spans="4:5" s="7" customFormat="1" x14ac:dyDescent="0.25">
      <c r="D154" s="226"/>
      <c r="E154" s="230"/>
    </row>
    <row r="155" spans="4:5" s="7" customFormat="1" x14ac:dyDescent="0.25">
      <c r="D155" s="226"/>
      <c r="E155" s="230"/>
    </row>
    <row r="156" spans="4:5" s="7" customFormat="1" x14ac:dyDescent="0.25">
      <c r="D156" s="226"/>
      <c r="E156" s="230"/>
    </row>
    <row r="157" spans="4:5" s="7" customFormat="1" x14ac:dyDescent="0.25">
      <c r="D157" s="226"/>
      <c r="E157" s="230"/>
    </row>
    <row r="158" spans="4:5" s="7" customFormat="1" x14ac:dyDescent="0.25">
      <c r="D158" s="226"/>
      <c r="E158" s="230"/>
    </row>
    <row r="159" spans="4:5" s="7" customFormat="1" x14ac:dyDescent="0.25">
      <c r="D159" s="226"/>
      <c r="E159" s="230"/>
    </row>
    <row r="160" spans="4:5" s="7" customFormat="1" x14ac:dyDescent="0.25">
      <c r="D160" s="226"/>
      <c r="E160" s="230"/>
    </row>
    <row r="161" spans="4:5" s="7" customFormat="1" x14ac:dyDescent="0.25">
      <c r="D161" s="226"/>
      <c r="E161" s="230"/>
    </row>
    <row r="162" spans="4:5" s="7" customFormat="1" x14ac:dyDescent="0.25">
      <c r="D162" s="226"/>
      <c r="E162" s="230"/>
    </row>
    <row r="163" spans="4:5" s="7" customFormat="1" x14ac:dyDescent="0.25">
      <c r="D163" s="226"/>
      <c r="E163" s="230"/>
    </row>
    <row r="164" spans="4:5" s="7" customFormat="1" x14ac:dyDescent="0.25">
      <c r="D164" s="226"/>
      <c r="E164" s="230"/>
    </row>
    <row r="165" spans="4:5" s="7" customFormat="1" x14ac:dyDescent="0.25">
      <c r="D165" s="226"/>
      <c r="E165" s="230"/>
    </row>
    <row r="166" spans="4:5" s="7" customFormat="1" x14ac:dyDescent="0.25">
      <c r="D166" s="226"/>
      <c r="E166" s="230"/>
    </row>
    <row r="167" spans="4:5" s="7" customFormat="1" x14ac:dyDescent="0.25">
      <c r="D167" s="226"/>
      <c r="E167" s="230"/>
    </row>
    <row r="168" spans="4:5" s="7" customFormat="1" x14ac:dyDescent="0.25">
      <c r="D168" s="226"/>
      <c r="E168" s="230"/>
    </row>
    <row r="169" spans="4:5" s="7" customFormat="1" x14ac:dyDescent="0.25">
      <c r="D169" s="226"/>
      <c r="E169" s="230"/>
    </row>
    <row r="170" spans="4:5" s="7" customFormat="1" x14ac:dyDescent="0.25">
      <c r="D170" s="226"/>
      <c r="E170" s="230"/>
    </row>
    <row r="171" spans="4:5" s="7" customFormat="1" x14ac:dyDescent="0.25">
      <c r="D171" s="226"/>
      <c r="E171" s="230"/>
    </row>
    <row r="172" spans="4:5" s="7" customFormat="1" x14ac:dyDescent="0.25">
      <c r="D172" s="226"/>
      <c r="E172" s="230"/>
    </row>
    <row r="173" spans="4:5" s="7" customFormat="1" x14ac:dyDescent="0.25">
      <c r="D173" s="226"/>
      <c r="E173" s="230"/>
    </row>
    <row r="174" spans="4:5" s="7" customFormat="1" x14ac:dyDescent="0.25">
      <c r="D174" s="226"/>
      <c r="E174" s="230"/>
    </row>
    <row r="175" spans="4:5" s="7" customFormat="1" x14ac:dyDescent="0.25">
      <c r="D175" s="226"/>
      <c r="E175" s="230"/>
    </row>
    <row r="176" spans="4:5" s="7" customFormat="1" x14ac:dyDescent="0.25">
      <c r="D176" s="226"/>
      <c r="E176" s="230"/>
    </row>
    <row r="177" spans="4:5" s="7" customFormat="1" x14ac:dyDescent="0.25">
      <c r="D177" s="226"/>
      <c r="E177" s="230"/>
    </row>
    <row r="178" spans="4:5" s="7" customFormat="1" x14ac:dyDescent="0.25">
      <c r="D178" s="226"/>
      <c r="E178" s="230"/>
    </row>
    <row r="179" spans="4:5" s="7" customFormat="1" x14ac:dyDescent="0.25">
      <c r="D179" s="226"/>
      <c r="E179" s="230"/>
    </row>
    <row r="180" spans="4:5" s="7" customFormat="1" x14ac:dyDescent="0.25">
      <c r="D180" s="226"/>
      <c r="E180" s="230"/>
    </row>
    <row r="181" spans="4:5" s="7" customFormat="1" x14ac:dyDescent="0.25">
      <c r="D181" s="226"/>
      <c r="E181" s="230"/>
    </row>
    <row r="182" spans="4:5" s="7" customFormat="1" x14ac:dyDescent="0.25">
      <c r="D182" s="226"/>
      <c r="E182" s="230"/>
    </row>
    <row r="183" spans="4:5" s="7" customFormat="1" x14ac:dyDescent="0.25">
      <c r="D183" s="226"/>
      <c r="E183" s="230"/>
    </row>
    <row r="184" spans="4:5" s="7" customFormat="1" x14ac:dyDescent="0.25">
      <c r="D184" s="226"/>
      <c r="E184" s="230"/>
    </row>
    <row r="185" spans="4:5" s="7" customFormat="1" x14ac:dyDescent="0.25">
      <c r="D185" s="226"/>
      <c r="E185" s="230"/>
    </row>
    <row r="186" spans="4:5" s="7" customFormat="1" x14ac:dyDescent="0.25">
      <c r="D186" s="226"/>
      <c r="E186" s="230"/>
    </row>
    <row r="187" spans="4:5" s="7" customFormat="1" x14ac:dyDescent="0.25">
      <c r="D187" s="226"/>
      <c r="E187" s="230"/>
    </row>
    <row r="188" spans="4:5" s="7" customFormat="1" x14ac:dyDescent="0.25">
      <c r="D188" s="226"/>
      <c r="E188" s="230"/>
    </row>
    <row r="189" spans="4:5" s="7" customFormat="1" x14ac:dyDescent="0.25">
      <c r="D189" s="226"/>
      <c r="E189" s="230"/>
    </row>
    <row r="190" spans="4:5" s="7" customFormat="1" x14ac:dyDescent="0.25">
      <c r="D190" s="226"/>
      <c r="E190" s="230"/>
    </row>
    <row r="191" spans="4:5" s="7" customFormat="1" x14ac:dyDescent="0.25">
      <c r="D191" s="226"/>
      <c r="E191" s="230"/>
    </row>
    <row r="192" spans="4:5" s="7" customFormat="1" x14ac:dyDescent="0.25">
      <c r="D192" s="226"/>
      <c r="E192" s="230"/>
    </row>
    <row r="193" spans="4:5" s="7" customFormat="1" x14ac:dyDescent="0.25">
      <c r="D193" s="226"/>
      <c r="E193" s="230"/>
    </row>
    <row r="194" spans="4:5" s="7" customFormat="1" x14ac:dyDescent="0.25">
      <c r="D194" s="226"/>
      <c r="E194" s="230"/>
    </row>
    <row r="195" spans="4:5" s="7" customFormat="1" x14ac:dyDescent="0.25">
      <c r="D195" s="226"/>
      <c r="E195" s="230"/>
    </row>
    <row r="196" spans="4:5" s="7" customFormat="1" x14ac:dyDescent="0.25">
      <c r="D196" s="226"/>
      <c r="E196" s="230"/>
    </row>
    <row r="197" spans="4:5" s="7" customFormat="1" x14ac:dyDescent="0.25">
      <c r="D197" s="226"/>
      <c r="E197" s="230"/>
    </row>
    <row r="198" spans="4:5" s="7" customFormat="1" x14ac:dyDescent="0.25">
      <c r="D198" s="226"/>
      <c r="E198" s="230"/>
    </row>
    <row r="199" spans="4:5" s="7" customFormat="1" x14ac:dyDescent="0.25">
      <c r="D199" s="226"/>
      <c r="E199" s="230"/>
    </row>
    <row r="200" spans="4:5" s="7" customFormat="1" x14ac:dyDescent="0.25">
      <c r="D200" s="226"/>
      <c r="E200" s="230"/>
    </row>
    <row r="201" spans="4:5" s="7" customFormat="1" x14ac:dyDescent="0.25">
      <c r="D201" s="226"/>
      <c r="E201" s="230"/>
    </row>
    <row r="202" spans="4:5" s="7" customFormat="1" x14ac:dyDescent="0.25">
      <c r="D202" s="226"/>
      <c r="E202" s="230"/>
    </row>
    <row r="203" spans="4:5" s="7" customFormat="1" x14ac:dyDescent="0.25">
      <c r="D203" s="226"/>
      <c r="E203" s="230"/>
    </row>
    <row r="204" spans="4:5" s="7" customFormat="1" x14ac:dyDescent="0.25">
      <c r="D204" s="226"/>
      <c r="E204" s="230"/>
    </row>
    <row r="205" spans="4:5" s="7" customFormat="1" x14ac:dyDescent="0.25">
      <c r="D205" s="226"/>
      <c r="E205" s="230"/>
    </row>
    <row r="206" spans="4:5" s="7" customFormat="1" x14ac:dyDescent="0.25">
      <c r="D206" s="226"/>
      <c r="E206" s="230"/>
    </row>
    <row r="207" spans="4:5" s="7" customFormat="1" x14ac:dyDescent="0.25">
      <c r="D207" s="226"/>
      <c r="E207" s="230"/>
    </row>
    <row r="208" spans="4:5" s="7" customFormat="1" x14ac:dyDescent="0.25">
      <c r="D208" s="226"/>
      <c r="E208" s="230"/>
    </row>
    <row r="209" spans="4:5" s="7" customFormat="1" x14ac:dyDescent="0.25">
      <c r="D209" s="226"/>
      <c r="E209" s="230"/>
    </row>
    <row r="210" spans="4:5" s="7" customFormat="1" x14ac:dyDescent="0.25">
      <c r="D210" s="226"/>
      <c r="E210" s="230"/>
    </row>
  </sheetData>
  <mergeCells count="44">
    <mergeCell ref="A140:A142"/>
    <mergeCell ref="B140:F142"/>
    <mergeCell ref="I22:J22"/>
    <mergeCell ref="E19:F19"/>
    <mergeCell ref="E22:F22"/>
    <mergeCell ref="E25:F25"/>
    <mergeCell ref="E26:F26"/>
    <mergeCell ref="J142:J143"/>
    <mergeCell ref="A22:A23"/>
    <mergeCell ref="F32:G32"/>
    <mergeCell ref="E30:F30"/>
    <mergeCell ref="B22:B23"/>
    <mergeCell ref="C22:C23"/>
    <mergeCell ref="E23:F23"/>
    <mergeCell ref="A32:D32"/>
    <mergeCell ref="B139:F139"/>
    <mergeCell ref="B138:F138"/>
    <mergeCell ref="A115:A116"/>
    <mergeCell ref="B120:F120"/>
    <mergeCell ref="B121:F121"/>
    <mergeCell ref="B122:F122"/>
    <mergeCell ref="B123:F123"/>
    <mergeCell ref="B128:F128"/>
    <mergeCell ref="B137:F137"/>
    <mergeCell ref="B127:F127"/>
    <mergeCell ref="B115:F116"/>
    <mergeCell ref="B124:F124"/>
    <mergeCell ref="B125:F125"/>
    <mergeCell ref="B126:F126"/>
    <mergeCell ref="A8:C8"/>
    <mergeCell ref="J32:K32"/>
    <mergeCell ref="B136:F136"/>
    <mergeCell ref="J117:J118"/>
    <mergeCell ref="B117:F117"/>
    <mergeCell ref="B118:F118"/>
    <mergeCell ref="B119:F119"/>
    <mergeCell ref="K8:M14"/>
    <mergeCell ref="B114:F114"/>
    <mergeCell ref="B129:F129"/>
    <mergeCell ref="B130:F133"/>
    <mergeCell ref="B134:F135"/>
    <mergeCell ref="A130:A133"/>
    <mergeCell ref="A134:A135"/>
    <mergeCell ref="A51:D51"/>
  </mergeCells>
  <pageMargins left="0.23622047244094491" right="0.23622047244094491" top="0.19685039370078741" bottom="0.15748031496062992" header="0.11811023622047245" footer="0.11811023622047245"/>
  <pageSetup paperSize="8" scale="2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141"/>
  <sheetViews>
    <sheetView zoomScale="75" zoomScaleNormal="75" workbookViewId="0">
      <selection activeCell="A8" sqref="A8:C8"/>
    </sheetView>
  </sheetViews>
  <sheetFormatPr defaultRowHeight="15" x14ac:dyDescent="0.25"/>
  <cols>
    <col min="1" max="1" width="7.7109375" customWidth="1"/>
    <col min="2" max="2" width="54.7109375" customWidth="1"/>
    <col min="3" max="3" width="75.7109375" customWidth="1"/>
    <col min="4" max="4" width="3.140625" style="46" bestFit="1" customWidth="1"/>
    <col min="5" max="5" width="9.140625" style="305" customWidth="1"/>
    <col min="6" max="6" width="4" bestFit="1" customWidth="1"/>
    <col min="7" max="7" width="75.7109375" customWidth="1"/>
    <col min="8" max="8" width="25.28515625" hidden="1" customWidth="1"/>
    <col min="9" max="9" width="4.42578125" customWidth="1"/>
    <col min="10" max="10" width="4" bestFit="1" customWidth="1"/>
    <col min="11" max="11" width="75.7109375" customWidth="1"/>
    <col min="12" max="12" width="4" customWidth="1"/>
    <col min="13" max="13" width="32.85546875" bestFit="1" customWidth="1"/>
  </cols>
  <sheetData>
    <row r="1" spans="1:14" x14ac:dyDescent="0.25">
      <c r="A1" s="7"/>
      <c r="B1" s="7"/>
      <c r="C1" s="7"/>
      <c r="D1" s="226"/>
      <c r="E1" s="139"/>
      <c r="F1" s="7"/>
      <c r="G1" s="7"/>
      <c r="H1" s="7"/>
      <c r="I1" s="7"/>
      <c r="J1" s="7"/>
      <c r="K1" s="7"/>
      <c r="L1" s="7"/>
      <c r="M1" s="7"/>
      <c r="N1" s="7"/>
    </row>
    <row r="2" spans="1:14" x14ac:dyDescent="0.25">
      <c r="A2" s="7"/>
      <c r="B2" s="7"/>
      <c r="C2" s="7"/>
      <c r="D2" s="226"/>
      <c r="E2" s="139"/>
      <c r="F2" s="7"/>
      <c r="G2" s="7"/>
      <c r="H2" s="7"/>
      <c r="I2" s="7"/>
      <c r="J2" s="7"/>
      <c r="K2" s="7"/>
      <c r="L2" s="7"/>
      <c r="M2" s="7"/>
      <c r="N2" s="7"/>
    </row>
    <row r="3" spans="1:14" x14ac:dyDescent="0.25">
      <c r="A3" s="7"/>
      <c r="B3" s="7"/>
      <c r="C3" s="7"/>
      <c r="D3" s="226"/>
      <c r="E3" s="139"/>
      <c r="F3" s="7"/>
      <c r="G3" s="7"/>
      <c r="H3" s="7"/>
      <c r="I3" s="7"/>
      <c r="J3" s="7"/>
      <c r="K3" s="7"/>
      <c r="L3" s="7"/>
      <c r="M3" s="7"/>
      <c r="N3" s="7"/>
    </row>
    <row r="4" spans="1:14" ht="18" x14ac:dyDescent="0.25">
      <c r="A4" s="7"/>
      <c r="B4" s="1001" t="s">
        <v>1253</v>
      </c>
      <c r="D4" s="7"/>
      <c r="E4" s="139"/>
      <c r="F4" s="7"/>
      <c r="G4" s="7"/>
      <c r="H4" s="7"/>
      <c r="I4" s="7"/>
      <c r="J4" s="7"/>
      <c r="K4" s="7"/>
      <c r="L4" s="7"/>
      <c r="M4" s="7"/>
      <c r="N4" s="7"/>
    </row>
    <row r="5" spans="1:14" x14ac:dyDescent="0.25">
      <c r="A5" s="7"/>
      <c r="B5" s="7"/>
      <c r="C5" s="7"/>
      <c r="D5" s="226"/>
      <c r="E5" s="139"/>
      <c r="F5" s="7"/>
      <c r="G5" s="7"/>
      <c r="H5" s="7"/>
      <c r="I5" s="7"/>
      <c r="J5" s="7"/>
      <c r="K5" s="7"/>
      <c r="L5" s="7"/>
      <c r="M5" s="7"/>
      <c r="N5" s="7"/>
    </row>
    <row r="6" spans="1:14" x14ac:dyDescent="0.25">
      <c r="A6" s="7"/>
      <c r="B6" s="7"/>
      <c r="D6" s="226"/>
      <c r="E6" s="139"/>
      <c r="F6" s="7"/>
      <c r="G6" s="7"/>
      <c r="H6" s="7"/>
      <c r="I6" s="7"/>
      <c r="J6" s="7"/>
      <c r="K6" s="7"/>
      <c r="L6" s="7"/>
      <c r="M6" s="7"/>
      <c r="N6" s="7"/>
    </row>
    <row r="7" spans="1:14" s="7" customFormat="1" x14ac:dyDescent="0.25">
      <c r="D7" s="226"/>
      <c r="E7" s="139"/>
    </row>
    <row r="8" spans="1:14" s="12" customFormat="1" ht="15.75" x14ac:dyDescent="0.25">
      <c r="A8" s="2316" t="s">
        <v>131</v>
      </c>
      <c r="B8" s="2316"/>
      <c r="C8" s="2316"/>
      <c r="D8" s="47"/>
      <c r="E8" s="1771"/>
      <c r="F8" s="31"/>
      <c r="K8" s="460"/>
      <c r="L8" s="460"/>
      <c r="M8" s="460"/>
    </row>
    <row r="9" spans="1:14" s="12" customFormat="1" ht="15.75" x14ac:dyDescent="0.25">
      <c r="A9" s="908">
        <v>1</v>
      </c>
      <c r="B9" s="29" t="s">
        <v>127</v>
      </c>
      <c r="C9" s="86" t="s">
        <v>128</v>
      </c>
      <c r="D9" s="47"/>
      <c r="E9" s="1771"/>
      <c r="F9" s="31"/>
      <c r="K9" s="460"/>
      <c r="L9" s="460"/>
      <c r="M9" s="460"/>
    </row>
    <row r="10" spans="1:14" ht="15.75" x14ac:dyDescent="0.25">
      <c r="A10" s="908">
        <v>2</v>
      </c>
      <c r="B10" s="29" t="s">
        <v>91</v>
      </c>
      <c r="C10" s="827" t="s">
        <v>223</v>
      </c>
      <c r="E10" s="1772" t="s">
        <v>95</v>
      </c>
      <c r="F10" s="137"/>
      <c r="G10" s="823" t="s">
        <v>225</v>
      </c>
      <c r="H10" s="55"/>
      <c r="K10" s="460"/>
      <c r="L10" s="460"/>
      <c r="M10" s="460"/>
    </row>
    <row r="11" spans="1:14" ht="15.75" x14ac:dyDescent="0.25">
      <c r="A11" s="908">
        <v>3</v>
      </c>
      <c r="B11" s="29" t="s">
        <v>226</v>
      </c>
      <c r="C11" s="827" t="s">
        <v>227</v>
      </c>
      <c r="E11" s="1773"/>
      <c r="F11" s="835"/>
      <c r="G11" s="852"/>
      <c r="H11" s="55"/>
      <c r="K11" s="460"/>
      <c r="L11" s="460"/>
      <c r="M11" s="460"/>
    </row>
    <row r="12" spans="1:14" ht="15.75" x14ac:dyDescent="0.25">
      <c r="A12" s="908">
        <v>4</v>
      </c>
      <c r="B12" s="29" t="s">
        <v>90</v>
      </c>
      <c r="C12" s="836" t="s">
        <v>524</v>
      </c>
      <c r="D12" s="266"/>
      <c r="E12" s="467" t="s">
        <v>95</v>
      </c>
      <c r="F12" s="468"/>
      <c r="G12" s="827" t="s">
        <v>224</v>
      </c>
      <c r="H12" s="55"/>
      <c r="K12" s="460"/>
      <c r="L12" s="460"/>
      <c r="M12" s="460"/>
    </row>
    <row r="13" spans="1:14" ht="15.75" x14ac:dyDescent="0.25">
      <c r="A13" s="908">
        <v>5</v>
      </c>
      <c r="B13" s="29" t="s">
        <v>533</v>
      </c>
      <c r="C13" s="1592" t="s">
        <v>525</v>
      </c>
      <c r="D13" s="266"/>
      <c r="E13" s="467" t="s">
        <v>95</v>
      </c>
      <c r="F13" s="468"/>
      <c r="G13" s="827" t="s">
        <v>515</v>
      </c>
      <c r="H13" s="55"/>
      <c r="K13" s="460"/>
      <c r="L13" s="460"/>
      <c r="M13" s="460"/>
    </row>
    <row r="14" spans="1:14" ht="15.75" x14ac:dyDescent="0.25">
      <c r="A14" s="908">
        <v>6</v>
      </c>
      <c r="B14" s="29" t="s">
        <v>228</v>
      </c>
      <c r="C14" s="1575" t="s">
        <v>238</v>
      </c>
      <c r="E14" s="1772" t="s">
        <v>95</v>
      </c>
      <c r="F14" s="137"/>
      <c r="G14" s="823" t="s">
        <v>233</v>
      </c>
      <c r="H14" s="55"/>
      <c r="K14" s="460"/>
      <c r="L14" s="460"/>
      <c r="M14" s="460"/>
    </row>
    <row r="15" spans="1:14" ht="15.75" x14ac:dyDescent="0.25">
      <c r="A15" s="908">
        <v>7</v>
      </c>
      <c r="B15" s="29" t="s">
        <v>229</v>
      </c>
      <c r="C15" s="1575" t="s">
        <v>239</v>
      </c>
      <c r="E15" s="1772" t="s">
        <v>95</v>
      </c>
      <c r="F15" s="137"/>
      <c r="G15" s="823" t="s">
        <v>234</v>
      </c>
      <c r="H15" s="55"/>
      <c r="K15" s="460"/>
      <c r="L15" s="460"/>
      <c r="M15" s="460"/>
    </row>
    <row r="16" spans="1:14" ht="15.75" x14ac:dyDescent="0.25">
      <c r="A16" s="908">
        <v>8</v>
      </c>
      <c r="B16" s="29" t="s">
        <v>230</v>
      </c>
      <c r="C16" s="1575" t="s">
        <v>240</v>
      </c>
      <c r="E16" s="1772" t="s">
        <v>95</v>
      </c>
      <c r="F16" s="137"/>
      <c r="G16" s="823" t="s">
        <v>235</v>
      </c>
      <c r="H16" s="55"/>
    </row>
    <row r="17" spans="1:13" ht="15.75" x14ac:dyDescent="0.25">
      <c r="A17" s="908">
        <v>9</v>
      </c>
      <c r="B17" s="29" t="s">
        <v>101</v>
      </c>
      <c r="C17" s="1587">
        <v>43938</v>
      </c>
      <c r="E17" s="1774"/>
      <c r="F17" s="26"/>
      <c r="G17" s="12"/>
      <c r="H17" s="56"/>
      <c r="I17" s="12"/>
    </row>
    <row r="18" spans="1:13" ht="15.75" x14ac:dyDescent="0.25">
      <c r="A18" s="908">
        <v>10</v>
      </c>
      <c r="B18" s="29" t="s">
        <v>123</v>
      </c>
      <c r="C18" s="668">
        <v>0.45520833333333338</v>
      </c>
      <c r="E18" s="1774"/>
      <c r="F18" s="26"/>
      <c r="G18" s="12"/>
      <c r="H18" s="56"/>
      <c r="I18" s="12"/>
    </row>
    <row r="19" spans="1:13" ht="15.75" x14ac:dyDescent="0.25">
      <c r="A19" s="908">
        <v>11</v>
      </c>
      <c r="B19" s="29" t="s">
        <v>124</v>
      </c>
      <c r="C19" s="1548" t="s">
        <v>522</v>
      </c>
      <c r="E19" s="2320" t="s">
        <v>219</v>
      </c>
      <c r="F19" s="2321"/>
      <c r="G19" s="86" t="s">
        <v>220</v>
      </c>
      <c r="H19" s="56"/>
      <c r="I19" s="12"/>
    </row>
    <row r="20" spans="1:13" ht="15.75" x14ac:dyDescent="0.25">
      <c r="A20" s="908">
        <v>12</v>
      </c>
      <c r="B20" s="29" t="s">
        <v>102</v>
      </c>
      <c r="C20" s="845">
        <v>43942</v>
      </c>
      <c r="E20" s="1774"/>
      <c r="F20" s="26"/>
      <c r="G20" s="12"/>
      <c r="H20" s="56"/>
      <c r="I20" s="12"/>
    </row>
    <row r="21" spans="1:13" ht="15.75" x14ac:dyDescent="0.25">
      <c r="A21" s="908">
        <v>13</v>
      </c>
      <c r="B21" s="29" t="s">
        <v>103</v>
      </c>
      <c r="C21" s="845">
        <f>C20+7</f>
        <v>43949</v>
      </c>
      <c r="E21" s="1774"/>
      <c r="F21" s="26"/>
      <c r="G21" s="12"/>
      <c r="H21" s="56"/>
      <c r="I21" s="12"/>
    </row>
    <row r="22" spans="1:13" ht="15.75" x14ac:dyDescent="0.25">
      <c r="A22" s="2188">
        <v>14</v>
      </c>
      <c r="B22" s="2322" t="s">
        <v>85</v>
      </c>
      <c r="C22" s="2324" t="s">
        <v>98</v>
      </c>
      <c r="E22" s="2326" t="s">
        <v>180</v>
      </c>
      <c r="F22" s="2326"/>
      <c r="G22" s="824" t="s">
        <v>92</v>
      </c>
      <c r="H22" s="57"/>
      <c r="I22" s="2327"/>
      <c r="J22" s="2327"/>
      <c r="K22" s="307"/>
    </row>
    <row r="23" spans="1:13" ht="15.75" x14ac:dyDescent="0.25">
      <c r="A23" s="2189"/>
      <c r="B23" s="2323"/>
      <c r="C23" s="2325"/>
      <c r="E23" s="2326" t="s">
        <v>181</v>
      </c>
      <c r="F23" s="2326"/>
      <c r="G23" s="823" t="s">
        <v>119</v>
      </c>
      <c r="H23" s="57"/>
      <c r="I23" s="832"/>
      <c r="J23" s="832"/>
      <c r="K23" s="307"/>
    </row>
    <row r="24" spans="1:13" ht="15.75" x14ac:dyDescent="0.25">
      <c r="A24" s="908">
        <v>15</v>
      </c>
      <c r="B24" s="29" t="s">
        <v>86</v>
      </c>
      <c r="C24" s="838">
        <v>30000000</v>
      </c>
      <c r="E24" s="1775"/>
      <c r="F24" s="27"/>
      <c r="G24" s="12"/>
      <c r="H24" s="56"/>
      <c r="I24" s="12"/>
    </row>
    <row r="25" spans="1:13" ht="15.75" x14ac:dyDescent="0.25">
      <c r="A25" s="908">
        <v>16</v>
      </c>
      <c r="B25" s="29" t="s">
        <v>87</v>
      </c>
      <c r="C25" s="838">
        <f>(C24*(G25/100))+(C24*((1.5*340)/(100*365)))</f>
        <v>30641478.082191776</v>
      </c>
      <c r="E25" s="2328" t="s">
        <v>100</v>
      </c>
      <c r="F25" s="2329"/>
      <c r="G25" s="825">
        <v>100.741</v>
      </c>
      <c r="H25" s="55"/>
      <c r="I25" s="12"/>
    </row>
    <row r="26" spans="1:13" ht="15.75" x14ac:dyDescent="0.25">
      <c r="A26" s="908">
        <v>17</v>
      </c>
      <c r="B26" s="29" t="s">
        <v>83</v>
      </c>
      <c r="C26" s="838">
        <f>C25*(1-0.005)</f>
        <v>30488270.691780817</v>
      </c>
      <c r="E26" s="2328" t="s">
        <v>89</v>
      </c>
      <c r="F26" s="2329"/>
      <c r="G26" s="826">
        <f>(C25-C26)/C25</f>
        <v>5.000000000000027E-3</v>
      </c>
      <c r="H26" s="58"/>
      <c r="I26" s="12"/>
    </row>
    <row r="27" spans="1:13" ht="15.75" x14ac:dyDescent="0.25">
      <c r="A27" s="908">
        <v>18</v>
      </c>
      <c r="B27" s="29" t="s">
        <v>88</v>
      </c>
      <c r="C27" s="823" t="s">
        <v>99</v>
      </c>
      <c r="E27" s="1776"/>
      <c r="F27" s="846"/>
      <c r="G27" s="12"/>
      <c r="H27" s="56"/>
      <c r="I27" s="12"/>
    </row>
    <row r="28" spans="1:13" ht="15.75" x14ac:dyDescent="0.25">
      <c r="A28" s="908">
        <v>19</v>
      </c>
      <c r="B28" s="29" t="s">
        <v>82</v>
      </c>
      <c r="C28" s="21">
        <v>-6.1000000000000004E-3</v>
      </c>
      <c r="E28" s="1777"/>
      <c r="F28" s="32"/>
      <c r="G28" s="834"/>
      <c r="H28" s="709"/>
      <c r="I28" s="12"/>
    </row>
    <row r="29" spans="1:13" ht="15.75" x14ac:dyDescent="0.25">
      <c r="A29" s="908">
        <v>20</v>
      </c>
      <c r="B29" s="29" t="s">
        <v>84</v>
      </c>
      <c r="C29" s="838">
        <f>C26*(1+((C28*(C21-C20))/(360)))</f>
        <v>30484654.444118209</v>
      </c>
      <c r="E29" s="1778"/>
      <c r="F29" s="13"/>
      <c r="G29" s="208"/>
      <c r="H29" s="56"/>
      <c r="I29" s="12"/>
    </row>
    <row r="30" spans="1:13" ht="15.75" x14ac:dyDescent="0.25">
      <c r="A30" s="908">
        <v>21</v>
      </c>
      <c r="B30" s="29" t="s">
        <v>306</v>
      </c>
      <c r="C30" s="86" t="s">
        <v>204</v>
      </c>
      <c r="E30" s="2320" t="s">
        <v>95</v>
      </c>
      <c r="F30" s="2321"/>
      <c r="G30" s="86" t="s">
        <v>203</v>
      </c>
      <c r="H30" s="55"/>
      <c r="I30" s="12"/>
    </row>
    <row r="31" spans="1:13" ht="15.75" x14ac:dyDescent="0.25">
      <c r="A31" s="1973"/>
      <c r="B31" s="35"/>
      <c r="C31" s="1924"/>
      <c r="D31" s="309"/>
      <c r="E31" s="498"/>
      <c r="F31" s="1992"/>
      <c r="G31" s="1993"/>
      <c r="H31" s="55"/>
      <c r="I31" s="12"/>
    </row>
    <row r="32" spans="1:13" ht="15.75" x14ac:dyDescent="0.25">
      <c r="A32" s="2317" t="s">
        <v>1158</v>
      </c>
      <c r="B32" s="2317"/>
      <c r="C32" s="2317"/>
      <c r="D32" s="2317"/>
      <c r="E32" s="1779"/>
      <c r="F32" s="2317" t="s">
        <v>760</v>
      </c>
      <c r="G32" s="2317"/>
      <c r="H32" s="15"/>
      <c r="I32" s="229"/>
      <c r="J32" s="2317" t="s">
        <v>761</v>
      </c>
      <c r="K32" s="2317"/>
      <c r="M32" s="828" t="s">
        <v>795</v>
      </c>
    </row>
    <row r="33" spans="1:13" ht="15.75" customHeight="1" x14ac:dyDescent="0.25">
      <c r="A33" s="829">
        <v>1</v>
      </c>
      <c r="B33" s="3" t="s">
        <v>0</v>
      </c>
      <c r="C33" s="841" t="s">
        <v>640</v>
      </c>
      <c r="D33" s="203" t="s">
        <v>130</v>
      </c>
      <c r="E33" s="717" t="s">
        <v>273</v>
      </c>
      <c r="F33" s="426">
        <v>1</v>
      </c>
      <c r="G33" s="1093" t="s">
        <v>640</v>
      </c>
      <c r="H33" s="133"/>
      <c r="I33" s="7"/>
      <c r="J33" s="426">
        <v>1</v>
      </c>
      <c r="K33" s="904" t="s">
        <v>640</v>
      </c>
      <c r="M33" s="913">
        <v>1.1399999999999999</v>
      </c>
    </row>
    <row r="34" spans="1:13" ht="15.75" customHeight="1" x14ac:dyDescent="0.25">
      <c r="A34" s="829">
        <v>2</v>
      </c>
      <c r="B34" s="3" t="s">
        <v>1</v>
      </c>
      <c r="C34" s="1593" t="str">
        <f>G10</f>
        <v>AL61GG34LM12CV28I911</v>
      </c>
      <c r="D34" s="203" t="s">
        <v>130</v>
      </c>
      <c r="E34" s="718" t="s">
        <v>273</v>
      </c>
      <c r="F34" s="1579">
        <v>2</v>
      </c>
      <c r="G34" s="1575" t="str">
        <f>C34</f>
        <v>AL61GG34LM12CV28I911</v>
      </c>
      <c r="H34" s="1578"/>
      <c r="I34" s="230"/>
      <c r="J34" s="1579">
        <v>2</v>
      </c>
      <c r="K34" s="1575" t="str">
        <f>C34</f>
        <v>AL61GG34LM12CV28I911</v>
      </c>
      <c r="M34" s="913">
        <v>4.0999999999999996</v>
      </c>
    </row>
    <row r="35" spans="1:13" ht="15.75" customHeight="1" x14ac:dyDescent="0.25">
      <c r="A35" s="829">
        <v>3</v>
      </c>
      <c r="B35" s="3" t="s">
        <v>40</v>
      </c>
      <c r="C35" s="1590" t="str">
        <f>G10</f>
        <v>AL61GG34LM12CV28I911</v>
      </c>
      <c r="D35" s="203" t="s">
        <v>130</v>
      </c>
      <c r="E35" s="199" t="s">
        <v>273</v>
      </c>
      <c r="F35" s="829">
        <v>3</v>
      </c>
      <c r="G35" s="1588" t="str">
        <f>C35</f>
        <v>AL61GG34LM12CV28I911</v>
      </c>
      <c r="H35" s="1578"/>
      <c r="I35" s="97"/>
      <c r="J35" s="829">
        <v>3</v>
      </c>
      <c r="K35" s="1588" t="str">
        <f>C35</f>
        <v>AL61GG34LM12CV28I911</v>
      </c>
      <c r="M35" s="913">
        <v>4.0999999999999996</v>
      </c>
    </row>
    <row r="36" spans="1:13" ht="15.75" customHeight="1" x14ac:dyDescent="0.25">
      <c r="A36" s="829">
        <v>4</v>
      </c>
      <c r="B36" s="3" t="s">
        <v>12</v>
      </c>
      <c r="C36" s="1590" t="s">
        <v>106</v>
      </c>
      <c r="D36" s="203" t="s">
        <v>130</v>
      </c>
      <c r="E36" s="199"/>
      <c r="F36" s="829">
        <v>4</v>
      </c>
      <c r="G36" s="1588" t="s">
        <v>106</v>
      </c>
      <c r="H36" s="1578"/>
      <c r="I36" s="97"/>
      <c r="J36" s="829">
        <v>4</v>
      </c>
      <c r="K36" s="1588" t="s">
        <v>106</v>
      </c>
      <c r="M36" s="913"/>
    </row>
    <row r="37" spans="1:13" ht="15.75" customHeight="1" x14ac:dyDescent="0.25">
      <c r="A37" s="4">
        <v>5</v>
      </c>
      <c r="B37" s="5" t="s">
        <v>2</v>
      </c>
      <c r="C37" s="1590" t="s">
        <v>107</v>
      </c>
      <c r="D37" s="203" t="s">
        <v>130</v>
      </c>
      <c r="E37" s="199"/>
      <c r="F37" s="4">
        <v>5</v>
      </c>
      <c r="G37" s="1588" t="str">
        <f>C37</f>
        <v>CDTI</v>
      </c>
      <c r="H37" s="1578"/>
      <c r="I37" s="97"/>
      <c r="J37" s="4">
        <v>5</v>
      </c>
      <c r="K37" s="1588" t="str">
        <f>C37</f>
        <v>CDTI</v>
      </c>
      <c r="M37" s="913"/>
    </row>
    <row r="38" spans="1:13" ht="15.75" customHeight="1" x14ac:dyDescent="0.25">
      <c r="A38" s="829">
        <v>6</v>
      </c>
      <c r="B38" s="3" t="s">
        <v>419</v>
      </c>
      <c r="C38" s="39"/>
      <c r="D38" s="203" t="s">
        <v>44</v>
      </c>
      <c r="E38" s="200"/>
      <c r="F38" s="829">
        <v>6</v>
      </c>
      <c r="G38" s="1589"/>
      <c r="H38" s="132"/>
      <c r="I38" s="97"/>
      <c r="J38" s="829">
        <v>6</v>
      </c>
      <c r="K38" s="1589"/>
      <c r="M38" s="913"/>
    </row>
    <row r="39" spans="1:13" ht="15.75" customHeight="1" x14ac:dyDescent="0.25">
      <c r="A39" s="829">
        <v>7</v>
      </c>
      <c r="B39" s="3" t="s">
        <v>420</v>
      </c>
      <c r="C39" s="39"/>
      <c r="D39" s="203" t="s">
        <v>43</v>
      </c>
      <c r="E39" s="200" t="s">
        <v>273</v>
      </c>
      <c r="F39" s="829">
        <v>7</v>
      </c>
      <c r="G39" s="1589"/>
      <c r="H39" s="132"/>
      <c r="I39" s="97"/>
      <c r="J39" s="829">
        <v>7</v>
      </c>
      <c r="K39" s="1589"/>
      <c r="M39" s="913"/>
    </row>
    <row r="40" spans="1:13" ht="15.75" customHeight="1" x14ac:dyDescent="0.25">
      <c r="A40" s="829">
        <v>8</v>
      </c>
      <c r="B40" s="3" t="s">
        <v>421</v>
      </c>
      <c r="C40" s="39"/>
      <c r="D40" s="203" t="s">
        <v>43</v>
      </c>
      <c r="E40" s="200" t="s">
        <v>273</v>
      </c>
      <c r="F40" s="829">
        <v>8</v>
      </c>
      <c r="G40" s="1589"/>
      <c r="H40" s="132"/>
      <c r="I40" s="97"/>
      <c r="J40" s="829">
        <v>8</v>
      </c>
      <c r="K40" s="1589"/>
      <c r="M40" s="913"/>
    </row>
    <row r="41" spans="1:13" ht="15.75" x14ac:dyDescent="0.25">
      <c r="A41" s="829">
        <v>9</v>
      </c>
      <c r="B41" s="3" t="s">
        <v>5</v>
      </c>
      <c r="C41" s="1590" t="s">
        <v>206</v>
      </c>
      <c r="D41" s="203" t="s">
        <v>130</v>
      </c>
      <c r="E41" s="200"/>
      <c r="F41" s="829">
        <v>9</v>
      </c>
      <c r="G41" s="1588" t="str">
        <f>C41</f>
        <v>TAKE</v>
      </c>
      <c r="H41" s="132"/>
      <c r="I41" s="97"/>
      <c r="J41" s="829">
        <v>9</v>
      </c>
      <c r="K41" s="1588" t="str">
        <f>C41</f>
        <v>TAKE</v>
      </c>
      <c r="M41" s="913">
        <v>6.17</v>
      </c>
    </row>
    <row r="42" spans="1:13" ht="15.75" customHeight="1" x14ac:dyDescent="0.25">
      <c r="A42" s="829">
        <v>10</v>
      </c>
      <c r="B42" s="3" t="s">
        <v>6</v>
      </c>
      <c r="C42" s="1575" t="str">
        <f>G10</f>
        <v>AL61GG34LM12CV28I911</v>
      </c>
      <c r="D42" s="203" t="s">
        <v>130</v>
      </c>
      <c r="E42" s="200" t="s">
        <v>273</v>
      </c>
      <c r="F42" s="829">
        <v>10</v>
      </c>
      <c r="G42" s="1588" t="str">
        <f t="shared" ref="G42" si="0">C42</f>
        <v>AL61GG34LM12CV28I911</v>
      </c>
      <c r="H42" s="1578"/>
      <c r="I42" s="97"/>
      <c r="J42" s="829">
        <v>10</v>
      </c>
      <c r="K42" s="1588" t="str">
        <f>C42</f>
        <v>AL61GG34LM12CV28I911</v>
      </c>
      <c r="M42" s="913">
        <v>4.0999999999999996</v>
      </c>
    </row>
    <row r="43" spans="1:13" ht="15.75" x14ac:dyDescent="0.25">
      <c r="A43" s="829">
        <v>11</v>
      </c>
      <c r="B43" s="3" t="s">
        <v>7</v>
      </c>
      <c r="C43" s="1593" t="str">
        <f>G14</f>
        <v>549300KM1L458YNTN211</v>
      </c>
      <c r="D43" s="203" t="s">
        <v>130</v>
      </c>
      <c r="E43" s="200"/>
      <c r="F43" s="829">
        <v>11</v>
      </c>
      <c r="G43" s="1588" t="str">
        <f>G15</f>
        <v>549300091MND56LQ2L89</v>
      </c>
      <c r="H43" s="132"/>
      <c r="I43" s="97"/>
      <c r="J43" s="829">
        <v>11</v>
      </c>
      <c r="K43" s="1588" t="str">
        <f>G16</f>
        <v>549300077NBE657MLP47</v>
      </c>
      <c r="M43" s="913">
        <v>4.0999999999999996</v>
      </c>
    </row>
    <row r="44" spans="1:13" ht="15.75" customHeight="1" x14ac:dyDescent="0.25">
      <c r="A44" s="829">
        <v>12</v>
      </c>
      <c r="B44" s="3" t="s">
        <v>46</v>
      </c>
      <c r="C44" s="1593" t="s">
        <v>108</v>
      </c>
      <c r="D44" s="203" t="s">
        <v>130</v>
      </c>
      <c r="E44" s="200"/>
      <c r="F44" s="829">
        <v>12</v>
      </c>
      <c r="G44" s="1588" t="s">
        <v>108</v>
      </c>
      <c r="H44" s="1578"/>
      <c r="I44" s="97"/>
      <c r="J44" s="829">
        <v>12</v>
      </c>
      <c r="K44" s="1588" t="s">
        <v>108</v>
      </c>
      <c r="M44" s="913"/>
    </row>
    <row r="45" spans="1:13" ht="15.75" x14ac:dyDescent="0.25">
      <c r="A45" s="829">
        <v>13</v>
      </c>
      <c r="B45" s="3" t="s">
        <v>8</v>
      </c>
      <c r="C45" s="39"/>
      <c r="D45" s="203" t="s">
        <v>43</v>
      </c>
      <c r="E45" s="200" t="s">
        <v>273</v>
      </c>
      <c r="F45" s="829">
        <v>13</v>
      </c>
      <c r="G45" s="1582"/>
      <c r="H45" s="1577"/>
      <c r="I45" s="97"/>
      <c r="J45" s="829">
        <v>13</v>
      </c>
      <c r="K45" s="1582"/>
      <c r="M45" s="913">
        <v>4.0999999999999996</v>
      </c>
    </row>
    <row r="46" spans="1:13" ht="15.75" customHeight="1" x14ac:dyDescent="0.25">
      <c r="A46" s="829">
        <v>14</v>
      </c>
      <c r="B46" s="3" t="s">
        <v>9</v>
      </c>
      <c r="C46" s="39"/>
      <c r="D46" s="203" t="s">
        <v>43</v>
      </c>
      <c r="E46" s="200"/>
      <c r="F46" s="829">
        <v>14</v>
      </c>
      <c r="G46" s="1582"/>
      <c r="H46" s="132"/>
      <c r="I46" s="97"/>
      <c r="J46" s="829">
        <v>14</v>
      </c>
      <c r="K46" s="1582"/>
      <c r="M46" s="913"/>
    </row>
    <row r="47" spans="1:13" ht="15.75" x14ac:dyDescent="0.25">
      <c r="A47" s="829">
        <v>15</v>
      </c>
      <c r="B47" s="3" t="s">
        <v>10</v>
      </c>
      <c r="C47" s="39"/>
      <c r="D47" s="203" t="s">
        <v>43</v>
      </c>
      <c r="E47" s="200"/>
      <c r="F47" s="829">
        <v>15</v>
      </c>
      <c r="G47" s="1582"/>
      <c r="H47" s="132"/>
      <c r="I47" s="97"/>
      <c r="J47" s="829">
        <v>15</v>
      </c>
      <c r="K47" s="1582"/>
      <c r="M47" s="913" t="s">
        <v>1116</v>
      </c>
    </row>
    <row r="48" spans="1:13" ht="15.75" x14ac:dyDescent="0.25">
      <c r="A48" s="829">
        <v>16</v>
      </c>
      <c r="B48" s="3" t="s">
        <v>41</v>
      </c>
      <c r="C48" s="39"/>
      <c r="D48" s="203" t="s">
        <v>44</v>
      </c>
      <c r="E48" s="200"/>
      <c r="F48" s="829">
        <v>16</v>
      </c>
      <c r="G48" s="1582"/>
      <c r="H48" s="132"/>
      <c r="I48" s="97"/>
      <c r="J48" s="829">
        <v>16</v>
      </c>
      <c r="K48" s="1582"/>
      <c r="M48" s="913"/>
    </row>
    <row r="49" spans="1:13" ht="15.75" customHeight="1" x14ac:dyDescent="0.25">
      <c r="A49" s="829">
        <v>17</v>
      </c>
      <c r="B49" s="3" t="s">
        <v>11</v>
      </c>
      <c r="C49" s="1590" t="str">
        <f>G10</f>
        <v>AL61GG34LM12CV28I911</v>
      </c>
      <c r="D49" s="203" t="s">
        <v>43</v>
      </c>
      <c r="E49" s="200" t="s">
        <v>273</v>
      </c>
      <c r="F49" s="829">
        <v>17</v>
      </c>
      <c r="G49" s="1581" t="str">
        <f>C49</f>
        <v>AL61GG34LM12CV28I911</v>
      </c>
      <c r="H49" s="115"/>
      <c r="I49" s="97"/>
      <c r="J49" s="829">
        <v>17</v>
      </c>
      <c r="K49" s="1581" t="str">
        <f>C49</f>
        <v>AL61GG34LM12CV28I911</v>
      </c>
      <c r="M49" s="913">
        <v>4.4000000000000004</v>
      </c>
    </row>
    <row r="50" spans="1:13" ht="15.75" x14ac:dyDescent="0.25">
      <c r="A50" s="829">
        <v>18</v>
      </c>
      <c r="B50" s="3" t="s">
        <v>153</v>
      </c>
      <c r="C50" s="1592" t="str">
        <f>G12</f>
        <v>549300RM34L56MA11M54</v>
      </c>
      <c r="D50" s="203" t="s">
        <v>43</v>
      </c>
      <c r="E50" s="200" t="s">
        <v>273</v>
      </c>
      <c r="F50" s="829">
        <v>18</v>
      </c>
      <c r="G50" s="1592" t="str">
        <f>C50</f>
        <v>549300RM34L56MA11M54</v>
      </c>
      <c r="H50" s="1578"/>
      <c r="I50" s="97"/>
      <c r="J50" s="829">
        <v>18</v>
      </c>
      <c r="K50" s="1592" t="str">
        <f>C50</f>
        <v>549300RM34L56MA11M54</v>
      </c>
      <c r="M50" s="913" t="s">
        <v>1097</v>
      </c>
    </row>
    <row r="51" spans="1:13" ht="15.75" x14ac:dyDescent="0.25">
      <c r="A51" s="2319"/>
      <c r="B51" s="2319"/>
      <c r="C51" s="2319"/>
      <c r="D51" s="2319"/>
      <c r="F51" s="1609"/>
      <c r="G51" s="15"/>
      <c r="H51" s="132"/>
      <c r="I51" s="97"/>
      <c r="J51" s="1609"/>
      <c r="K51" s="15"/>
      <c r="M51" s="47"/>
    </row>
    <row r="52" spans="1:13" ht="15.75" customHeight="1" x14ac:dyDescent="0.25">
      <c r="A52" s="829">
        <v>1</v>
      </c>
      <c r="B52" s="3" t="s">
        <v>49</v>
      </c>
      <c r="C52" s="1588" t="s">
        <v>120</v>
      </c>
      <c r="D52" s="934" t="s">
        <v>130</v>
      </c>
      <c r="E52" s="200" t="s">
        <v>273</v>
      </c>
      <c r="F52" s="829">
        <v>1</v>
      </c>
      <c r="G52" s="1588" t="s">
        <v>231</v>
      </c>
      <c r="H52" s="132"/>
      <c r="I52" s="97"/>
      <c r="J52" s="829">
        <v>1</v>
      </c>
      <c r="K52" s="1588" t="s">
        <v>232</v>
      </c>
      <c r="M52" s="913" t="s">
        <v>1075</v>
      </c>
    </row>
    <row r="53" spans="1:13" ht="15.75" customHeight="1" x14ac:dyDescent="0.25">
      <c r="A53" s="829">
        <v>2</v>
      </c>
      <c r="B53" s="3" t="s">
        <v>15</v>
      </c>
      <c r="C53" s="1589"/>
      <c r="D53" s="934" t="s">
        <v>44</v>
      </c>
      <c r="F53" s="829">
        <v>2</v>
      </c>
      <c r="G53" s="1589"/>
      <c r="H53" s="132"/>
      <c r="I53" s="97"/>
      <c r="J53" s="829">
        <v>2</v>
      </c>
      <c r="K53" s="1589"/>
      <c r="M53" s="913"/>
    </row>
    <row r="54" spans="1:13" ht="15.75" x14ac:dyDescent="0.25">
      <c r="A54" s="829">
        <v>3</v>
      </c>
      <c r="B54" s="3" t="s">
        <v>79</v>
      </c>
      <c r="C54" s="232" t="s">
        <v>542</v>
      </c>
      <c r="D54" s="934" t="s">
        <v>130</v>
      </c>
      <c r="E54" s="139"/>
      <c r="F54" s="1579">
        <v>3</v>
      </c>
      <c r="G54" s="232" t="s">
        <v>542</v>
      </c>
      <c r="H54" s="135"/>
      <c r="I54" s="230"/>
      <c r="J54" s="1579">
        <v>3</v>
      </c>
      <c r="K54" s="232" t="s">
        <v>542</v>
      </c>
      <c r="M54" s="913">
        <v>9.1999999999999993</v>
      </c>
    </row>
    <row r="55" spans="1:13" ht="15.75" x14ac:dyDescent="0.25">
      <c r="A55" s="829">
        <v>4</v>
      </c>
      <c r="B55" s="3" t="s">
        <v>34</v>
      </c>
      <c r="C55" s="1581" t="s">
        <v>110</v>
      </c>
      <c r="D55" s="934" t="s">
        <v>130</v>
      </c>
      <c r="F55" s="138">
        <v>4</v>
      </c>
      <c r="G55" s="1581" t="s">
        <v>110</v>
      </c>
      <c r="H55" s="135"/>
      <c r="I55" s="97"/>
      <c r="J55" s="138">
        <v>4</v>
      </c>
      <c r="K55" s="1581" t="s">
        <v>110</v>
      </c>
      <c r="M55" s="913" t="s">
        <v>1098</v>
      </c>
    </row>
    <row r="56" spans="1:13" ht="15.75" x14ac:dyDescent="0.25">
      <c r="A56" s="829">
        <v>5</v>
      </c>
      <c r="B56" s="3" t="s">
        <v>16</v>
      </c>
      <c r="C56" s="1588" t="b">
        <v>0</v>
      </c>
      <c r="D56" s="934" t="s">
        <v>130</v>
      </c>
      <c r="F56" s="829">
        <v>5</v>
      </c>
      <c r="G56" s="1588" t="b">
        <v>0</v>
      </c>
      <c r="H56" s="132"/>
      <c r="I56" s="97"/>
      <c r="J56" s="829">
        <v>5</v>
      </c>
      <c r="K56" s="1588" t="b">
        <v>0</v>
      </c>
      <c r="M56" s="913" t="s">
        <v>1099</v>
      </c>
    </row>
    <row r="57" spans="1:13" ht="15.75" customHeight="1" x14ac:dyDescent="0.25">
      <c r="A57" s="829">
        <v>6</v>
      </c>
      <c r="B57" s="3" t="s">
        <v>50</v>
      </c>
      <c r="C57" s="1589"/>
      <c r="D57" s="934" t="s">
        <v>44</v>
      </c>
      <c r="F57" s="829">
        <v>6</v>
      </c>
      <c r="G57" s="1589"/>
      <c r="H57" s="132"/>
      <c r="I57" s="97"/>
      <c r="J57" s="829">
        <v>6</v>
      </c>
      <c r="K57" s="1589"/>
      <c r="M57" s="913"/>
    </row>
    <row r="58" spans="1:13" ht="15.75" x14ac:dyDescent="0.25">
      <c r="A58" s="829">
        <v>7</v>
      </c>
      <c r="B58" s="3" t="s">
        <v>13</v>
      </c>
      <c r="C58" s="1582"/>
      <c r="D58" s="934" t="s">
        <v>44</v>
      </c>
      <c r="F58" s="829">
        <v>7</v>
      </c>
      <c r="G58" s="1589"/>
      <c r="H58" s="132"/>
      <c r="I58" s="97"/>
      <c r="J58" s="829">
        <v>7</v>
      </c>
      <c r="K58" s="1589"/>
      <c r="M58" s="913"/>
    </row>
    <row r="59" spans="1:13" ht="15.75" x14ac:dyDescent="0.25">
      <c r="A59" s="829">
        <v>8</v>
      </c>
      <c r="B59" s="3" t="s">
        <v>14</v>
      </c>
      <c r="C59" s="1592" t="str">
        <f>G19</f>
        <v>TREU</v>
      </c>
      <c r="D59" s="934" t="s">
        <v>130</v>
      </c>
      <c r="E59" s="200" t="s">
        <v>273</v>
      </c>
      <c r="F59" s="829">
        <v>8</v>
      </c>
      <c r="G59" s="1592" t="str">
        <f>C59</f>
        <v>TREU</v>
      </c>
      <c r="H59" s="135"/>
      <c r="I59" s="305"/>
      <c r="J59" s="138">
        <v>8</v>
      </c>
      <c r="K59" s="1592" t="str">
        <f>C59</f>
        <v>TREU</v>
      </c>
      <c r="M59" s="913" t="s">
        <v>1102</v>
      </c>
    </row>
    <row r="60" spans="1:13" ht="15.75" customHeight="1" x14ac:dyDescent="0.25">
      <c r="A60" s="829">
        <v>9</v>
      </c>
      <c r="B60" s="3" t="s">
        <v>51</v>
      </c>
      <c r="C60" s="1581" t="s">
        <v>104</v>
      </c>
      <c r="D60" s="934" t="s">
        <v>130</v>
      </c>
      <c r="F60" s="138">
        <v>9</v>
      </c>
      <c r="G60" s="1581" t="s">
        <v>104</v>
      </c>
      <c r="H60" s="135"/>
      <c r="I60" s="97"/>
      <c r="J60" s="138">
        <v>9</v>
      </c>
      <c r="K60" s="1581" t="s">
        <v>104</v>
      </c>
      <c r="M60" s="913" t="s">
        <v>1103</v>
      </c>
    </row>
    <row r="61" spans="1:13" ht="15.75" customHeight="1" x14ac:dyDescent="0.25">
      <c r="A61" s="829">
        <v>10</v>
      </c>
      <c r="B61" s="3" t="s">
        <v>35</v>
      </c>
      <c r="C61" s="1582"/>
      <c r="D61" s="934" t="s">
        <v>44</v>
      </c>
      <c r="F61" s="138">
        <v>10</v>
      </c>
      <c r="G61" s="1582"/>
      <c r="H61" s="135"/>
      <c r="I61" s="97"/>
      <c r="J61" s="138">
        <v>10</v>
      </c>
      <c r="K61" s="1582"/>
      <c r="M61" s="913" t="s">
        <v>1104</v>
      </c>
    </row>
    <row r="62" spans="1:13" ht="15.75" customHeight="1" x14ac:dyDescent="0.25">
      <c r="A62" s="829">
        <v>11</v>
      </c>
      <c r="B62" s="3" t="s">
        <v>52</v>
      </c>
      <c r="C62" s="1581">
        <v>2011</v>
      </c>
      <c r="D62" s="934" t="s">
        <v>44</v>
      </c>
      <c r="F62" s="138">
        <v>11</v>
      </c>
      <c r="G62" s="1581">
        <v>2011</v>
      </c>
      <c r="H62" s="135"/>
      <c r="I62" s="97"/>
      <c r="J62" s="138">
        <v>11</v>
      </c>
      <c r="K62" s="1581">
        <v>2011</v>
      </c>
      <c r="M62" s="913" t="s">
        <v>1104</v>
      </c>
    </row>
    <row r="63" spans="1:13" ht="15.75" customHeight="1" x14ac:dyDescent="0.25">
      <c r="A63" s="829">
        <v>12</v>
      </c>
      <c r="B63" s="3" t="s">
        <v>53</v>
      </c>
      <c r="C63" s="1580" t="s">
        <v>636</v>
      </c>
      <c r="D63" s="934" t="s">
        <v>130</v>
      </c>
      <c r="E63" s="139"/>
      <c r="F63" s="1579">
        <v>12</v>
      </c>
      <c r="G63" s="1580" t="s">
        <v>636</v>
      </c>
      <c r="H63" s="132"/>
      <c r="I63" s="230"/>
      <c r="J63" s="1579">
        <v>12</v>
      </c>
      <c r="K63" s="1580" t="s">
        <v>636</v>
      </c>
      <c r="M63" s="913" t="s">
        <v>1105</v>
      </c>
    </row>
    <row r="64" spans="1:13" ht="15.75" customHeight="1" x14ac:dyDescent="0.25">
      <c r="A64" s="829">
        <v>13</v>
      </c>
      <c r="B64" s="3" t="s">
        <v>54</v>
      </c>
      <c r="C64" s="1586" t="s">
        <v>614</v>
      </c>
      <c r="D64" s="934" t="s">
        <v>130</v>
      </c>
      <c r="E64" s="139"/>
      <c r="F64" s="1579">
        <v>13</v>
      </c>
      <c r="G64" s="1586" t="s">
        <v>614</v>
      </c>
      <c r="H64" s="132"/>
      <c r="I64" s="230"/>
      <c r="J64" s="1579">
        <v>13</v>
      </c>
      <c r="K64" s="1586" t="s">
        <v>614</v>
      </c>
      <c r="M64" s="913"/>
    </row>
    <row r="65" spans="1:13" ht="15.75" customHeight="1" x14ac:dyDescent="0.25">
      <c r="A65" s="829">
        <v>14</v>
      </c>
      <c r="B65" s="3" t="s">
        <v>37</v>
      </c>
      <c r="C65" s="1586" t="s">
        <v>615</v>
      </c>
      <c r="D65" s="934" t="s">
        <v>44</v>
      </c>
      <c r="E65" s="717"/>
      <c r="F65" s="1579">
        <v>14</v>
      </c>
      <c r="G65" s="1586" t="s">
        <v>615</v>
      </c>
      <c r="H65" s="115"/>
      <c r="I65" s="230"/>
      <c r="J65" s="1579">
        <v>14</v>
      </c>
      <c r="K65" s="1586" t="s">
        <v>615</v>
      </c>
      <c r="M65" s="913"/>
    </row>
    <row r="66" spans="1:13" ht="15.75" x14ac:dyDescent="0.25">
      <c r="A66" s="829">
        <v>15</v>
      </c>
      <c r="B66" s="3" t="s">
        <v>55</v>
      </c>
      <c r="C66" s="1162" t="s">
        <v>901</v>
      </c>
      <c r="D66" s="934" t="s">
        <v>723</v>
      </c>
      <c r="E66" s="200"/>
      <c r="F66" s="829">
        <v>15</v>
      </c>
      <c r="G66" s="1617" t="s">
        <v>901</v>
      </c>
      <c r="H66" s="132"/>
      <c r="I66" s="97"/>
      <c r="J66" s="829">
        <v>15</v>
      </c>
      <c r="K66" s="1617" t="s">
        <v>901</v>
      </c>
      <c r="M66" s="913"/>
    </row>
    <row r="67" spans="1:13" ht="15.75" customHeight="1" x14ac:dyDescent="0.25">
      <c r="A67" s="829">
        <v>16</v>
      </c>
      <c r="B67" s="3" t="s">
        <v>56</v>
      </c>
      <c r="C67" s="1600"/>
      <c r="D67" s="934" t="s">
        <v>44</v>
      </c>
      <c r="E67" s="328" t="s">
        <v>273</v>
      </c>
      <c r="F67" s="1579">
        <v>16</v>
      </c>
      <c r="G67" s="1600"/>
      <c r="H67" s="135"/>
      <c r="I67" s="230"/>
      <c r="J67" s="1579">
        <v>16</v>
      </c>
      <c r="K67" s="1600"/>
      <c r="M67" s="913">
        <v>5.3</v>
      </c>
    </row>
    <row r="68" spans="1:13" ht="15.75" customHeight="1" x14ac:dyDescent="0.25">
      <c r="A68" s="829">
        <v>17</v>
      </c>
      <c r="B68" s="3" t="s">
        <v>57</v>
      </c>
      <c r="C68" s="91"/>
      <c r="D68" s="934" t="s">
        <v>43</v>
      </c>
      <c r="E68" s="328" t="s">
        <v>273</v>
      </c>
      <c r="F68" s="1579">
        <v>17</v>
      </c>
      <c r="G68" s="91"/>
      <c r="H68" s="135"/>
      <c r="I68" s="230"/>
      <c r="J68" s="1579">
        <v>17</v>
      </c>
      <c r="K68" s="91"/>
      <c r="M68" s="913">
        <v>5.4</v>
      </c>
    </row>
    <row r="69" spans="1:13" ht="15.75" customHeight="1" x14ac:dyDescent="0.25">
      <c r="A69" s="829">
        <v>18</v>
      </c>
      <c r="B69" s="3" t="s">
        <v>129</v>
      </c>
      <c r="C69" s="1576" t="s">
        <v>105</v>
      </c>
      <c r="D69" s="934" t="s">
        <v>130</v>
      </c>
      <c r="E69" s="328" t="s">
        <v>273</v>
      </c>
      <c r="F69" s="545">
        <v>18</v>
      </c>
      <c r="G69" s="1576" t="s">
        <v>105</v>
      </c>
      <c r="H69" s="135"/>
      <c r="I69" s="230"/>
      <c r="J69" s="545">
        <v>18</v>
      </c>
      <c r="K69" s="1576" t="s">
        <v>105</v>
      </c>
      <c r="M69" s="913">
        <v>6.3</v>
      </c>
    </row>
    <row r="70" spans="1:13" ht="15.75" x14ac:dyDescent="0.25">
      <c r="A70" s="829">
        <v>19</v>
      </c>
      <c r="B70" s="3" t="s">
        <v>17</v>
      </c>
      <c r="C70" s="1575" t="b">
        <v>0</v>
      </c>
      <c r="D70" s="934" t="s">
        <v>130</v>
      </c>
      <c r="E70" s="139"/>
      <c r="F70" s="1579">
        <v>19</v>
      </c>
      <c r="G70" s="1575" t="b">
        <v>0</v>
      </c>
      <c r="H70" s="132"/>
      <c r="I70" s="230"/>
      <c r="J70" s="1579">
        <v>19</v>
      </c>
      <c r="K70" s="1575" t="b">
        <v>0</v>
      </c>
      <c r="M70" s="913"/>
    </row>
    <row r="71" spans="1:13" ht="15.75" customHeight="1" x14ac:dyDescent="0.25">
      <c r="A71" s="829">
        <v>20</v>
      </c>
      <c r="B71" s="3" t="s">
        <v>18</v>
      </c>
      <c r="C71" s="1575" t="s">
        <v>111</v>
      </c>
      <c r="D71" s="545" t="s">
        <v>130</v>
      </c>
      <c r="E71" s="328" t="s">
        <v>273</v>
      </c>
      <c r="F71" s="1579">
        <v>20</v>
      </c>
      <c r="G71" s="1575" t="s">
        <v>111</v>
      </c>
      <c r="H71" s="132"/>
      <c r="I71" s="230"/>
      <c r="J71" s="1579">
        <v>20</v>
      </c>
      <c r="K71" s="1575" t="s">
        <v>111</v>
      </c>
      <c r="M71" s="913"/>
    </row>
    <row r="72" spans="1:13" ht="15.75" x14ac:dyDescent="0.25">
      <c r="A72" s="829">
        <v>21</v>
      </c>
      <c r="B72" s="3" t="s">
        <v>58</v>
      </c>
      <c r="C72" s="1575" t="b">
        <v>0</v>
      </c>
      <c r="D72" s="934" t="s">
        <v>130</v>
      </c>
      <c r="E72" s="139"/>
      <c r="F72" s="1579">
        <v>21</v>
      </c>
      <c r="G72" s="1575" t="b">
        <v>0</v>
      </c>
      <c r="H72" s="132"/>
      <c r="I72" s="230"/>
      <c r="J72" s="1579">
        <v>21</v>
      </c>
      <c r="K72" s="1575" t="b">
        <v>0</v>
      </c>
      <c r="M72" s="913" t="s">
        <v>1106</v>
      </c>
    </row>
    <row r="73" spans="1:13" ht="15.75" customHeight="1" x14ac:dyDescent="0.25">
      <c r="A73" s="829">
        <v>22</v>
      </c>
      <c r="B73" s="3" t="s">
        <v>619</v>
      </c>
      <c r="C73" s="1575" t="s">
        <v>195</v>
      </c>
      <c r="D73" s="934" t="s">
        <v>130</v>
      </c>
      <c r="E73" s="328" t="s">
        <v>273</v>
      </c>
      <c r="F73" s="1579">
        <v>22</v>
      </c>
      <c r="G73" s="1575" t="s">
        <v>195</v>
      </c>
      <c r="H73" s="132"/>
      <c r="I73" s="230"/>
      <c r="J73" s="1579">
        <v>22</v>
      </c>
      <c r="K73" s="1575" t="s">
        <v>195</v>
      </c>
      <c r="M73" s="913" t="s">
        <v>1082</v>
      </c>
    </row>
    <row r="74" spans="1:13" ht="15.75" x14ac:dyDescent="0.25">
      <c r="A74" s="829">
        <v>23</v>
      </c>
      <c r="B74" s="3" t="s">
        <v>59</v>
      </c>
      <c r="C74" s="1584">
        <f>C28</f>
        <v>-6.1000000000000004E-3</v>
      </c>
      <c r="D74" s="934" t="s">
        <v>44</v>
      </c>
      <c r="F74" s="829">
        <v>23</v>
      </c>
      <c r="G74" s="1584">
        <f>C74</f>
        <v>-6.1000000000000004E-3</v>
      </c>
      <c r="H74" s="135"/>
      <c r="I74" s="97"/>
      <c r="J74" s="829">
        <v>23</v>
      </c>
      <c r="K74" s="1584">
        <f>C74</f>
        <v>-6.1000000000000004E-3</v>
      </c>
      <c r="M74" s="913" t="s">
        <v>1107</v>
      </c>
    </row>
    <row r="75" spans="1:13" ht="15.75" customHeight="1" x14ac:dyDescent="0.25">
      <c r="A75" s="829">
        <v>24</v>
      </c>
      <c r="B75" s="3" t="s">
        <v>60</v>
      </c>
      <c r="C75" s="1588" t="s">
        <v>112</v>
      </c>
      <c r="D75" s="934" t="s">
        <v>44</v>
      </c>
      <c r="F75" s="829">
        <v>24</v>
      </c>
      <c r="G75" s="1588" t="s">
        <v>112</v>
      </c>
      <c r="H75" s="132"/>
      <c r="I75" s="97"/>
      <c r="J75" s="829">
        <v>24</v>
      </c>
      <c r="K75" s="1588" t="s">
        <v>112</v>
      </c>
      <c r="M75" s="913"/>
    </row>
    <row r="76" spans="1:13" ht="15.75" x14ac:dyDescent="0.25">
      <c r="A76" s="829">
        <v>25</v>
      </c>
      <c r="B76" s="3" t="s">
        <v>61</v>
      </c>
      <c r="C76" s="1589"/>
      <c r="D76" s="934" t="s">
        <v>44</v>
      </c>
      <c r="F76" s="829">
        <v>25</v>
      </c>
      <c r="G76" s="1589"/>
      <c r="H76" s="132"/>
      <c r="I76" s="97"/>
      <c r="J76" s="829">
        <v>25</v>
      </c>
      <c r="K76" s="1589"/>
      <c r="M76" s="913"/>
    </row>
    <row r="77" spans="1:13" ht="15.75" customHeight="1" x14ac:dyDescent="0.25">
      <c r="A77" s="829">
        <v>26</v>
      </c>
      <c r="B77" s="3" t="s">
        <v>62</v>
      </c>
      <c r="C77" s="1589"/>
      <c r="D77" s="934" t="s">
        <v>44</v>
      </c>
      <c r="F77" s="829">
        <v>26</v>
      </c>
      <c r="G77" s="1589"/>
      <c r="H77" s="132"/>
      <c r="I77" s="97"/>
      <c r="J77" s="829">
        <v>26</v>
      </c>
      <c r="K77" s="1589"/>
      <c r="M77" s="913"/>
    </row>
    <row r="78" spans="1:13" ht="15.75" customHeight="1" x14ac:dyDescent="0.25">
      <c r="A78" s="829">
        <v>27</v>
      </c>
      <c r="B78" s="3" t="s">
        <v>63</v>
      </c>
      <c r="C78" s="1589"/>
      <c r="D78" s="934" t="s">
        <v>44</v>
      </c>
      <c r="F78" s="829">
        <v>27</v>
      </c>
      <c r="G78" s="1589"/>
      <c r="H78" s="132"/>
      <c r="I78" s="97"/>
      <c r="J78" s="829">
        <v>27</v>
      </c>
      <c r="K78" s="1589"/>
      <c r="M78" s="913"/>
    </row>
    <row r="79" spans="1:13" ht="15.75" customHeight="1" x14ac:dyDescent="0.25">
      <c r="A79" s="829">
        <v>28</v>
      </c>
      <c r="B79" s="3" t="s">
        <v>64</v>
      </c>
      <c r="C79" s="1589"/>
      <c r="D79" s="934" t="s">
        <v>44</v>
      </c>
      <c r="F79" s="829">
        <v>28</v>
      </c>
      <c r="G79" s="1589"/>
      <c r="H79" s="132"/>
      <c r="I79" s="97"/>
      <c r="J79" s="829">
        <v>28</v>
      </c>
      <c r="K79" s="1589"/>
      <c r="M79" s="913"/>
    </row>
    <row r="80" spans="1:13" ht="15.75" customHeight="1" x14ac:dyDescent="0.25">
      <c r="A80" s="829">
        <v>29</v>
      </c>
      <c r="B80" s="3" t="s">
        <v>65</v>
      </c>
      <c r="C80" s="1589"/>
      <c r="D80" s="934" t="s">
        <v>44</v>
      </c>
      <c r="F80" s="829">
        <v>29</v>
      </c>
      <c r="G80" s="1589"/>
      <c r="H80" s="132"/>
      <c r="I80" s="97"/>
      <c r="J80" s="829">
        <v>29</v>
      </c>
      <c r="K80" s="1589"/>
      <c r="M80" s="913"/>
    </row>
    <row r="81" spans="1:13" ht="15.75" customHeight="1" x14ac:dyDescent="0.25">
      <c r="A81" s="829">
        <v>30</v>
      </c>
      <c r="B81" s="3" t="s">
        <v>66</v>
      </c>
      <c r="C81" s="1589"/>
      <c r="D81" s="934" t="s">
        <v>44</v>
      </c>
      <c r="F81" s="829">
        <v>30</v>
      </c>
      <c r="G81" s="1589"/>
      <c r="H81" s="132"/>
      <c r="I81" s="97"/>
      <c r="J81" s="829">
        <v>30</v>
      </c>
      <c r="K81" s="1589"/>
      <c r="M81" s="913"/>
    </row>
    <row r="82" spans="1:13" ht="15.75" customHeight="1" x14ac:dyDescent="0.25">
      <c r="A82" s="829">
        <v>31</v>
      </c>
      <c r="B82" s="3" t="s">
        <v>67</v>
      </c>
      <c r="C82" s="1589"/>
      <c r="D82" s="934" t="s">
        <v>44</v>
      </c>
      <c r="F82" s="829">
        <v>31</v>
      </c>
      <c r="G82" s="1589"/>
      <c r="H82" s="132"/>
      <c r="I82" s="97"/>
      <c r="J82" s="829">
        <v>31</v>
      </c>
      <c r="K82" s="1589"/>
      <c r="M82" s="913"/>
    </row>
    <row r="83" spans="1:13" ht="15.75" x14ac:dyDescent="0.25">
      <c r="A83" s="829">
        <v>32</v>
      </c>
      <c r="B83" s="3" t="s">
        <v>68</v>
      </c>
      <c r="C83" s="1589"/>
      <c r="D83" s="934" t="s">
        <v>44</v>
      </c>
      <c r="F83" s="829">
        <v>32</v>
      </c>
      <c r="G83" s="1589"/>
      <c r="H83" s="132"/>
      <c r="I83" s="97"/>
      <c r="J83" s="829">
        <v>32</v>
      </c>
      <c r="K83" s="1589"/>
      <c r="M83" s="913"/>
    </row>
    <row r="84" spans="1:13" ht="15.75" customHeight="1" x14ac:dyDescent="0.25">
      <c r="A84" s="829">
        <v>35</v>
      </c>
      <c r="B84" s="3" t="s">
        <v>72</v>
      </c>
      <c r="C84" s="1589"/>
      <c r="D84" s="934" t="s">
        <v>43</v>
      </c>
      <c r="F84" s="829">
        <v>35</v>
      </c>
      <c r="G84" s="1589"/>
      <c r="H84" s="132"/>
      <c r="I84" s="97"/>
      <c r="J84" s="829">
        <v>35</v>
      </c>
      <c r="K84" s="1589"/>
      <c r="M84" s="913"/>
    </row>
    <row r="85" spans="1:13" ht="15.75" x14ac:dyDescent="0.25">
      <c r="A85" s="829">
        <v>36</v>
      </c>
      <c r="B85" s="3" t="s">
        <v>73</v>
      </c>
      <c r="C85" s="1589"/>
      <c r="D85" s="934" t="s">
        <v>44</v>
      </c>
      <c r="F85" s="829">
        <v>36</v>
      </c>
      <c r="G85" s="1589"/>
      <c r="H85" s="132"/>
      <c r="I85" s="97"/>
      <c r="J85" s="829">
        <v>36</v>
      </c>
      <c r="K85" s="1589"/>
      <c r="M85" s="913"/>
    </row>
    <row r="86" spans="1:13" ht="15.75" customHeight="1" x14ac:dyDescent="0.25">
      <c r="A86" s="829">
        <v>37</v>
      </c>
      <c r="B86" s="3" t="s">
        <v>69</v>
      </c>
      <c r="C86" s="1583">
        <f>C26/3</f>
        <v>10162756.897260273</v>
      </c>
      <c r="D86" s="934" t="s">
        <v>130</v>
      </c>
      <c r="F86" s="829">
        <v>37</v>
      </c>
      <c r="G86" s="1583">
        <f>C86</f>
        <v>10162756.897260273</v>
      </c>
      <c r="H86" s="132"/>
      <c r="I86" s="97"/>
      <c r="J86" s="829">
        <v>37</v>
      </c>
      <c r="K86" s="1583">
        <f>C86</f>
        <v>10162756.897260273</v>
      </c>
      <c r="M86" s="913" t="s">
        <v>1108</v>
      </c>
    </row>
    <row r="87" spans="1:13" ht="15.75" customHeight="1" x14ac:dyDescent="0.25">
      <c r="A87" s="829">
        <v>38</v>
      </c>
      <c r="B87" s="3" t="s">
        <v>70</v>
      </c>
      <c r="C87" s="1583">
        <f>C29/3</f>
        <v>10161551.481372736</v>
      </c>
      <c r="D87" s="934" t="s">
        <v>44</v>
      </c>
      <c r="F87" s="829">
        <v>38</v>
      </c>
      <c r="G87" s="1583">
        <f>C87</f>
        <v>10161551.481372736</v>
      </c>
      <c r="H87" s="132"/>
      <c r="I87" s="97"/>
      <c r="J87" s="829">
        <v>38</v>
      </c>
      <c r="K87" s="1583">
        <f>C87</f>
        <v>10161551.481372736</v>
      </c>
      <c r="M87" s="913">
        <v>5.7</v>
      </c>
    </row>
    <row r="88" spans="1:13" ht="15.75" customHeight="1" x14ac:dyDescent="0.25">
      <c r="A88" s="829">
        <v>39</v>
      </c>
      <c r="B88" s="3" t="s">
        <v>71</v>
      </c>
      <c r="C88" s="1588" t="str">
        <f>C27</f>
        <v>EUR</v>
      </c>
      <c r="D88" s="934" t="s">
        <v>130</v>
      </c>
      <c r="F88" s="829">
        <v>39</v>
      </c>
      <c r="G88" s="1588" t="str">
        <f>C88</f>
        <v>EUR</v>
      </c>
      <c r="H88" s="132"/>
      <c r="I88" s="97"/>
      <c r="J88" s="829">
        <v>39</v>
      </c>
      <c r="K88" s="1588" t="str">
        <f>G88</f>
        <v>EUR</v>
      </c>
      <c r="M88" s="913">
        <v>5.5</v>
      </c>
    </row>
    <row r="89" spans="1:13" ht="15.75" customHeight="1" x14ac:dyDescent="0.25">
      <c r="A89" s="829">
        <v>73</v>
      </c>
      <c r="B89" s="3" t="s">
        <v>81</v>
      </c>
      <c r="C89" s="1750" t="b">
        <v>1</v>
      </c>
      <c r="D89" s="545" t="s">
        <v>130</v>
      </c>
      <c r="E89" s="200" t="s">
        <v>273</v>
      </c>
      <c r="F89" s="829">
        <v>73</v>
      </c>
      <c r="G89" s="1750" t="b">
        <v>1</v>
      </c>
      <c r="H89" s="135"/>
      <c r="I89" s="97"/>
      <c r="J89" s="829">
        <v>73</v>
      </c>
      <c r="K89" s="1750" t="b">
        <v>1</v>
      </c>
      <c r="M89" s="913">
        <v>6.1</v>
      </c>
    </row>
    <row r="90" spans="1:13" ht="15.75" customHeight="1" x14ac:dyDescent="0.25">
      <c r="A90" s="829">
        <v>74</v>
      </c>
      <c r="B90" s="3" t="s">
        <v>78</v>
      </c>
      <c r="C90" s="1585" t="s">
        <v>901</v>
      </c>
      <c r="D90" s="1255" t="s">
        <v>723</v>
      </c>
      <c r="F90" s="829">
        <v>74</v>
      </c>
      <c r="G90" s="1585" t="s">
        <v>901</v>
      </c>
      <c r="H90" s="115"/>
      <c r="I90" s="97"/>
      <c r="J90" s="829">
        <v>74</v>
      </c>
      <c r="K90" s="1585" t="s">
        <v>901</v>
      </c>
      <c r="M90" s="913">
        <v>6.2</v>
      </c>
    </row>
    <row r="91" spans="1:13" ht="15.75" customHeight="1" x14ac:dyDescent="0.25">
      <c r="A91" s="829">
        <v>75</v>
      </c>
      <c r="B91" s="3" t="s">
        <v>19</v>
      </c>
      <c r="C91" s="1588" t="s">
        <v>113</v>
      </c>
      <c r="D91" s="545" t="s">
        <v>44</v>
      </c>
      <c r="F91" s="829">
        <v>75</v>
      </c>
      <c r="G91" s="1588" t="s">
        <v>113</v>
      </c>
      <c r="H91" s="132"/>
      <c r="I91" s="97"/>
      <c r="J91" s="829">
        <v>75</v>
      </c>
      <c r="K91" s="1588" t="s">
        <v>113</v>
      </c>
      <c r="M91" s="913"/>
    </row>
    <row r="92" spans="1:13" ht="15.75" customHeight="1" x14ac:dyDescent="0.25">
      <c r="A92" s="829">
        <v>76</v>
      </c>
      <c r="B92" s="9" t="s">
        <v>30</v>
      </c>
      <c r="C92" s="847"/>
      <c r="D92" s="545" t="s">
        <v>44</v>
      </c>
      <c r="F92" s="829">
        <v>76</v>
      </c>
      <c r="G92" s="847"/>
      <c r="H92" s="132"/>
      <c r="J92" s="829">
        <v>76</v>
      </c>
      <c r="K92" s="847"/>
      <c r="M92" s="913"/>
    </row>
    <row r="93" spans="1:13" ht="15.75" customHeight="1" x14ac:dyDescent="0.25">
      <c r="A93" s="829">
        <v>77</v>
      </c>
      <c r="B93" s="9" t="s">
        <v>31</v>
      </c>
      <c r="C93" s="847"/>
      <c r="D93" s="545" t="s">
        <v>44</v>
      </c>
      <c r="F93" s="829">
        <v>77</v>
      </c>
      <c r="G93" s="847"/>
      <c r="H93" s="132"/>
      <c r="J93" s="829">
        <v>77</v>
      </c>
      <c r="K93" s="847"/>
      <c r="M93" s="913"/>
    </row>
    <row r="94" spans="1:13" ht="15.75" customHeight="1" x14ac:dyDescent="0.25">
      <c r="A94" s="829">
        <v>78</v>
      </c>
      <c r="B94" s="9" t="s">
        <v>77</v>
      </c>
      <c r="C94" s="823" t="str">
        <f>G22</f>
        <v>DE0001102317</v>
      </c>
      <c r="D94" s="545" t="s">
        <v>44</v>
      </c>
      <c r="F94" s="829">
        <v>78</v>
      </c>
      <c r="G94" s="823" t="str">
        <f>C94</f>
        <v>DE0001102317</v>
      </c>
      <c r="H94" s="132"/>
      <c r="J94" s="829">
        <v>78</v>
      </c>
      <c r="K94" s="823" t="str">
        <f>C94</f>
        <v>DE0001102317</v>
      </c>
      <c r="M94" s="913"/>
    </row>
    <row r="95" spans="1:13" ht="15.75" customHeight="1" x14ac:dyDescent="0.25">
      <c r="A95" s="829">
        <v>79</v>
      </c>
      <c r="B95" s="9" t="s">
        <v>76</v>
      </c>
      <c r="C95" s="823" t="s">
        <v>118</v>
      </c>
      <c r="D95" s="545" t="s">
        <v>44</v>
      </c>
      <c r="F95" s="829">
        <v>79</v>
      </c>
      <c r="G95" s="823" t="s">
        <v>118</v>
      </c>
      <c r="H95" s="132"/>
      <c r="J95" s="829">
        <v>79</v>
      </c>
      <c r="K95" s="823" t="s">
        <v>118</v>
      </c>
      <c r="M95" s="913">
        <v>6.12</v>
      </c>
    </row>
    <row r="96" spans="1:13" ht="15.75" customHeight="1" x14ac:dyDescent="0.25">
      <c r="A96" s="829">
        <v>83</v>
      </c>
      <c r="B96" s="9" t="s">
        <v>20</v>
      </c>
      <c r="C96" s="838">
        <f>C24/3</f>
        <v>10000000</v>
      </c>
      <c r="D96" s="545" t="s">
        <v>44</v>
      </c>
      <c r="E96" s="200" t="s">
        <v>273</v>
      </c>
      <c r="F96" s="829">
        <v>83</v>
      </c>
      <c r="G96" s="838">
        <f>C96</f>
        <v>10000000</v>
      </c>
      <c r="H96" s="132"/>
      <c r="J96" s="829">
        <v>83</v>
      </c>
      <c r="K96" s="838">
        <f>C96</f>
        <v>10000000</v>
      </c>
      <c r="M96" s="913" t="s">
        <v>1111</v>
      </c>
    </row>
    <row r="97" spans="1:13" ht="15.75" customHeight="1" x14ac:dyDescent="0.25">
      <c r="A97" s="829">
        <v>85</v>
      </c>
      <c r="B97" s="3" t="s">
        <v>21</v>
      </c>
      <c r="C97" s="823" t="s">
        <v>99</v>
      </c>
      <c r="D97" s="545" t="s">
        <v>43</v>
      </c>
      <c r="F97" s="829">
        <v>85</v>
      </c>
      <c r="G97" s="823" t="s">
        <v>99</v>
      </c>
      <c r="H97" s="132"/>
      <c r="J97" s="829">
        <v>85</v>
      </c>
      <c r="K97" s="823" t="s">
        <v>99</v>
      </c>
      <c r="M97" s="913">
        <v>6.5</v>
      </c>
    </row>
    <row r="98" spans="1:13" ht="15.75" x14ac:dyDescent="0.25">
      <c r="A98" s="829">
        <v>86</v>
      </c>
      <c r="B98" s="3" t="s">
        <v>22</v>
      </c>
      <c r="C98" s="1153"/>
      <c r="D98" s="545" t="s">
        <v>43</v>
      </c>
      <c r="E98" s="200" t="s">
        <v>273</v>
      </c>
      <c r="F98" s="829">
        <v>86</v>
      </c>
      <c r="G98" s="1153"/>
      <c r="H98" s="132"/>
      <c r="J98" s="829">
        <v>86</v>
      </c>
      <c r="K98" s="1153"/>
      <c r="M98" s="913">
        <v>6.6</v>
      </c>
    </row>
    <row r="99" spans="1:13" ht="15.75" x14ac:dyDescent="0.25">
      <c r="A99" s="829">
        <v>87</v>
      </c>
      <c r="B99" s="3" t="s">
        <v>23</v>
      </c>
      <c r="C99" s="123">
        <f>(C25/C24)*100</f>
        <v>102.13826027397259</v>
      </c>
      <c r="D99" s="545" t="s">
        <v>44</v>
      </c>
      <c r="E99" s="200" t="s">
        <v>273</v>
      </c>
      <c r="F99" s="829">
        <v>87</v>
      </c>
      <c r="G99" s="849">
        <f>C99</f>
        <v>102.13826027397259</v>
      </c>
      <c r="H99" s="135"/>
      <c r="J99" s="829">
        <v>87</v>
      </c>
      <c r="K99" s="849">
        <f>C99</f>
        <v>102.13826027397259</v>
      </c>
      <c r="M99" s="913">
        <v>6.7</v>
      </c>
    </row>
    <row r="100" spans="1:13" ht="15.75" customHeight="1" x14ac:dyDescent="0.25">
      <c r="A100" s="829">
        <v>88</v>
      </c>
      <c r="B100" s="3" t="s">
        <v>24</v>
      </c>
      <c r="C100" s="838">
        <f>C25/3</f>
        <v>10213826.027397258</v>
      </c>
      <c r="D100" s="545" t="s">
        <v>44</v>
      </c>
      <c r="E100" s="200" t="s">
        <v>273</v>
      </c>
      <c r="F100" s="829">
        <v>88</v>
      </c>
      <c r="G100" s="838">
        <f>C100</f>
        <v>10213826.027397258</v>
      </c>
      <c r="H100" s="135"/>
      <c r="J100" s="829">
        <v>88</v>
      </c>
      <c r="K100" s="838">
        <f>C100</f>
        <v>10213826.027397258</v>
      </c>
      <c r="M100" s="913" t="s">
        <v>1112</v>
      </c>
    </row>
    <row r="101" spans="1:13" ht="15.75" x14ac:dyDescent="0.25">
      <c r="A101" s="829">
        <v>89</v>
      </c>
      <c r="B101" s="3" t="s">
        <v>25</v>
      </c>
      <c r="C101" s="837">
        <v>0.5</v>
      </c>
      <c r="D101" s="545" t="s">
        <v>44</v>
      </c>
      <c r="F101" s="829">
        <v>89</v>
      </c>
      <c r="G101" s="837">
        <v>0.5</v>
      </c>
      <c r="H101" s="132"/>
      <c r="J101" s="829">
        <v>89</v>
      </c>
      <c r="K101" s="837">
        <v>0.5</v>
      </c>
      <c r="M101" s="913" t="s">
        <v>1113</v>
      </c>
    </row>
    <row r="102" spans="1:13" ht="15.75" x14ac:dyDescent="0.25">
      <c r="A102" s="829">
        <v>90</v>
      </c>
      <c r="B102" s="3" t="s">
        <v>26</v>
      </c>
      <c r="C102" s="823" t="s">
        <v>114</v>
      </c>
      <c r="D102" s="545" t="s">
        <v>44</v>
      </c>
      <c r="F102" s="829">
        <v>90</v>
      </c>
      <c r="G102" s="823" t="s">
        <v>114</v>
      </c>
      <c r="H102" s="132"/>
      <c r="J102" s="829">
        <v>90</v>
      </c>
      <c r="K102" s="823" t="s">
        <v>114</v>
      </c>
      <c r="M102" s="913">
        <v>6.13</v>
      </c>
    </row>
    <row r="103" spans="1:13" ht="15.75" customHeight="1" x14ac:dyDescent="0.25">
      <c r="A103" s="829">
        <v>91</v>
      </c>
      <c r="B103" s="3" t="s">
        <v>27</v>
      </c>
      <c r="C103" s="848" t="s">
        <v>121</v>
      </c>
      <c r="D103" s="545" t="s">
        <v>44</v>
      </c>
      <c r="E103" s="200" t="s">
        <v>273</v>
      </c>
      <c r="F103" s="829">
        <v>91</v>
      </c>
      <c r="G103" s="848" t="s">
        <v>121</v>
      </c>
      <c r="H103" s="115"/>
      <c r="J103" s="829">
        <v>91</v>
      </c>
      <c r="K103" s="848" t="s">
        <v>121</v>
      </c>
      <c r="M103" s="913"/>
    </row>
    <row r="104" spans="1:13" ht="15.75" customHeight="1" x14ac:dyDescent="0.25">
      <c r="A104" s="829">
        <v>92</v>
      </c>
      <c r="B104" s="3" t="s">
        <v>28</v>
      </c>
      <c r="C104" s="823" t="s">
        <v>115</v>
      </c>
      <c r="D104" s="545" t="s">
        <v>44</v>
      </c>
      <c r="F104" s="829">
        <v>92</v>
      </c>
      <c r="G104" s="823" t="s">
        <v>115</v>
      </c>
      <c r="H104" s="132"/>
      <c r="J104" s="829">
        <v>92</v>
      </c>
      <c r="K104" s="823" t="s">
        <v>115</v>
      </c>
      <c r="M104" s="913">
        <v>6.11</v>
      </c>
    </row>
    <row r="105" spans="1:13" ht="15.75" x14ac:dyDescent="0.25">
      <c r="A105" s="829">
        <v>93</v>
      </c>
      <c r="B105" s="3" t="s">
        <v>75</v>
      </c>
      <c r="C105" s="22" t="s">
        <v>119</v>
      </c>
      <c r="D105" s="545" t="s">
        <v>44</v>
      </c>
      <c r="F105" s="829">
        <v>93</v>
      </c>
      <c r="G105" s="22" t="s">
        <v>119</v>
      </c>
      <c r="H105" s="132"/>
      <c r="J105" s="829">
        <v>93</v>
      </c>
      <c r="K105" s="22" t="s">
        <v>119</v>
      </c>
      <c r="M105" s="1647">
        <v>6.1</v>
      </c>
    </row>
    <row r="106" spans="1:13" ht="15.75" x14ac:dyDescent="0.25">
      <c r="A106" s="829">
        <v>94</v>
      </c>
      <c r="B106" s="3" t="s">
        <v>74</v>
      </c>
      <c r="C106" s="823" t="s">
        <v>116</v>
      </c>
      <c r="D106" s="545" t="s">
        <v>44</v>
      </c>
      <c r="F106" s="829">
        <v>94</v>
      </c>
      <c r="G106" s="823" t="s">
        <v>116</v>
      </c>
      <c r="H106" s="132"/>
      <c r="J106" s="829">
        <v>94</v>
      </c>
      <c r="K106" s="823" t="s">
        <v>116</v>
      </c>
      <c r="M106" s="913">
        <v>6.14</v>
      </c>
    </row>
    <row r="107" spans="1:13" ht="15.75" customHeight="1" x14ac:dyDescent="0.25">
      <c r="A107" s="829">
        <v>95</v>
      </c>
      <c r="B107" s="9" t="s">
        <v>38</v>
      </c>
      <c r="C107" s="836" t="b">
        <v>1</v>
      </c>
      <c r="D107" s="545" t="s">
        <v>44</v>
      </c>
      <c r="E107" s="200" t="s">
        <v>273</v>
      </c>
      <c r="F107" s="829">
        <v>95</v>
      </c>
      <c r="G107" s="823" t="b">
        <v>1</v>
      </c>
      <c r="H107" s="132"/>
      <c r="J107" s="829">
        <v>95</v>
      </c>
      <c r="K107" s="823" t="b">
        <v>1</v>
      </c>
      <c r="M107" s="913">
        <v>6.15</v>
      </c>
    </row>
    <row r="108" spans="1:13" ht="15.75" customHeight="1" x14ac:dyDescent="0.25">
      <c r="A108" s="16">
        <v>96</v>
      </c>
      <c r="B108" s="10" t="s">
        <v>36</v>
      </c>
      <c r="C108" s="847"/>
      <c r="D108" s="545" t="s">
        <v>44</v>
      </c>
      <c r="F108" s="16">
        <v>96</v>
      </c>
      <c r="G108" s="847"/>
      <c r="H108" s="134"/>
      <c r="J108" s="16">
        <v>96</v>
      </c>
      <c r="K108" s="847"/>
      <c r="M108" s="913"/>
    </row>
    <row r="109" spans="1:13" ht="15.75" x14ac:dyDescent="0.25">
      <c r="A109" s="16">
        <v>97</v>
      </c>
      <c r="B109" s="10" t="s">
        <v>32</v>
      </c>
      <c r="C109" s="847"/>
      <c r="D109" s="545" t="s">
        <v>44</v>
      </c>
      <c r="F109" s="16">
        <v>97</v>
      </c>
      <c r="G109" s="847"/>
      <c r="H109" s="134"/>
      <c r="J109" s="16">
        <v>97</v>
      </c>
      <c r="K109" s="847"/>
      <c r="M109" s="913"/>
    </row>
    <row r="110" spans="1:13" ht="15.75" x14ac:dyDescent="0.25">
      <c r="A110" s="16">
        <v>98</v>
      </c>
      <c r="B110" s="10" t="s">
        <v>39</v>
      </c>
      <c r="C110" s="823" t="s">
        <v>47</v>
      </c>
      <c r="D110" s="934" t="s">
        <v>130</v>
      </c>
      <c r="F110" s="16">
        <v>98</v>
      </c>
      <c r="G110" s="823" t="s">
        <v>47</v>
      </c>
      <c r="H110" s="134"/>
      <c r="J110" s="16">
        <v>98</v>
      </c>
      <c r="K110" s="823" t="s">
        <v>47</v>
      </c>
      <c r="M110" s="913" t="s">
        <v>1115</v>
      </c>
    </row>
    <row r="111" spans="1:13" ht="15.75" x14ac:dyDescent="0.25">
      <c r="A111" s="16">
        <v>99</v>
      </c>
      <c r="B111" s="10" t="s">
        <v>29</v>
      </c>
      <c r="C111" s="851" t="s">
        <v>117</v>
      </c>
      <c r="D111" s="934" t="s">
        <v>130</v>
      </c>
      <c r="E111" s="157"/>
      <c r="F111" s="16">
        <v>99</v>
      </c>
      <c r="G111" s="823" t="s">
        <v>117</v>
      </c>
      <c r="H111" s="135"/>
      <c r="J111" s="16">
        <v>99</v>
      </c>
      <c r="K111" s="823" t="s">
        <v>117</v>
      </c>
      <c r="M111" s="913">
        <v>8.1</v>
      </c>
    </row>
    <row r="112" spans="1:13" ht="15.75" x14ac:dyDescent="0.25">
      <c r="A112" s="12" t="s">
        <v>122</v>
      </c>
      <c r="C112" s="15">
        <v>48</v>
      </c>
      <c r="D112" s="53"/>
      <c r="E112" s="1770"/>
      <c r="F112" s="53"/>
      <c r="G112" s="15">
        <v>48</v>
      </c>
      <c r="H112" s="12"/>
      <c r="K112" s="15">
        <v>48</v>
      </c>
    </row>
    <row r="113" spans="1:14" x14ac:dyDescent="0.25">
      <c r="C113" s="11"/>
      <c r="D113" s="54"/>
    </row>
    <row r="114" spans="1:14" ht="15.75" x14ac:dyDescent="0.25">
      <c r="A114" s="635">
        <v>1.1000000000000001</v>
      </c>
      <c r="B114" s="2257" t="s">
        <v>158</v>
      </c>
      <c r="C114" s="2257"/>
      <c r="D114" s="2257"/>
      <c r="E114" s="2257"/>
      <c r="F114" s="2257"/>
      <c r="G114" s="633"/>
    </row>
    <row r="115" spans="1:14" ht="15.75" x14ac:dyDescent="0.25">
      <c r="A115" s="634">
        <v>1.2</v>
      </c>
      <c r="B115" s="2318" t="s">
        <v>518</v>
      </c>
      <c r="C115" s="2318"/>
      <c r="D115" s="2318"/>
      <c r="E115" s="2318"/>
      <c r="F115" s="2318"/>
      <c r="G115" s="633"/>
    </row>
    <row r="116" spans="1:14" ht="15.75" x14ac:dyDescent="0.25">
      <c r="A116" s="635">
        <v>1.7</v>
      </c>
      <c r="B116" s="2222" t="s">
        <v>244</v>
      </c>
      <c r="C116" s="2222"/>
      <c r="D116" s="2222"/>
      <c r="E116" s="2222"/>
      <c r="F116" s="2222"/>
      <c r="G116" s="484"/>
      <c r="J116" s="833"/>
      <c r="K116" s="530"/>
      <c r="L116" s="530"/>
      <c r="M116" s="530"/>
      <c r="N116" s="530"/>
    </row>
    <row r="117" spans="1:14" ht="15.75" x14ac:dyDescent="0.25">
      <c r="A117" s="635">
        <v>1.8</v>
      </c>
      <c r="B117" s="2222" t="s">
        <v>245</v>
      </c>
      <c r="C117" s="2222"/>
      <c r="D117" s="2222"/>
      <c r="E117" s="2222"/>
      <c r="F117" s="2222"/>
      <c r="G117" s="484"/>
      <c r="J117" s="115"/>
      <c r="K117" s="725"/>
      <c r="L117" s="725"/>
      <c r="M117" s="725"/>
      <c r="N117" s="725"/>
    </row>
    <row r="118" spans="1:14" ht="15.75" x14ac:dyDescent="0.25">
      <c r="A118" s="635">
        <v>1.1299999999999999</v>
      </c>
      <c r="B118" s="2219" t="s">
        <v>737</v>
      </c>
      <c r="C118" s="2220"/>
      <c r="D118" s="2220"/>
      <c r="E118" s="2220"/>
      <c r="F118" s="2221"/>
      <c r="G118" s="484"/>
      <c r="J118" s="135"/>
      <c r="K118" s="484"/>
      <c r="L118" s="484"/>
      <c r="M118" s="484"/>
      <c r="N118" s="484"/>
    </row>
    <row r="119" spans="1:14" ht="15.75" x14ac:dyDescent="0.25">
      <c r="A119" s="635">
        <v>1.17</v>
      </c>
      <c r="B119" s="2318" t="s">
        <v>529</v>
      </c>
      <c r="C119" s="2318"/>
      <c r="D119" s="2318"/>
      <c r="E119" s="2318"/>
      <c r="F119" s="2318"/>
      <c r="G119" s="830"/>
      <c r="J119" s="115"/>
      <c r="K119" s="725"/>
      <c r="L119" s="725"/>
      <c r="M119" s="725"/>
      <c r="N119" s="725"/>
    </row>
    <row r="120" spans="1:14" ht="15.75" x14ac:dyDescent="0.25">
      <c r="A120" s="2258">
        <v>1.18</v>
      </c>
      <c r="B120" s="2225" t="s">
        <v>1073</v>
      </c>
      <c r="C120" s="2226"/>
      <c r="D120" s="2226"/>
      <c r="E120" s="2226"/>
      <c r="F120" s="2227"/>
      <c r="G120" s="830"/>
      <c r="J120" s="115"/>
      <c r="K120" s="725"/>
      <c r="L120" s="725"/>
      <c r="M120" s="725"/>
      <c r="N120" s="725"/>
    </row>
    <row r="121" spans="1:14" ht="15.75" x14ac:dyDescent="0.25">
      <c r="A121" s="2259"/>
      <c r="B121" s="2242"/>
      <c r="C121" s="2243"/>
      <c r="D121" s="2243"/>
      <c r="E121" s="2243"/>
      <c r="F121" s="2244"/>
      <c r="G121" s="1577"/>
      <c r="J121" s="115"/>
      <c r="K121" s="725"/>
      <c r="L121" s="725"/>
      <c r="M121" s="725"/>
      <c r="N121" s="725"/>
    </row>
    <row r="122" spans="1:14" ht="15.75" x14ac:dyDescent="0.25">
      <c r="A122" s="635">
        <v>2.1</v>
      </c>
      <c r="B122" s="2222" t="s">
        <v>858</v>
      </c>
      <c r="C122" s="2222"/>
      <c r="D122" s="2222"/>
      <c r="E122" s="2222"/>
      <c r="F122" s="2222"/>
      <c r="G122" s="552"/>
      <c r="J122" s="135"/>
      <c r="K122" s="484"/>
      <c r="L122" s="484"/>
      <c r="M122" s="484"/>
      <c r="N122" s="484"/>
    </row>
    <row r="123" spans="1:14" ht="15.75" x14ac:dyDescent="0.25">
      <c r="A123" s="635">
        <v>2.8</v>
      </c>
      <c r="B123" s="2222" t="s">
        <v>859</v>
      </c>
      <c r="C123" s="2222"/>
      <c r="D123" s="2222"/>
      <c r="E123" s="2222"/>
      <c r="F123" s="2222"/>
      <c r="G123" s="552"/>
      <c r="J123" s="115"/>
      <c r="K123" s="831"/>
      <c r="L123" s="831"/>
      <c r="M123" s="831"/>
      <c r="N123" s="831"/>
    </row>
    <row r="124" spans="1:14" ht="15.75" x14ac:dyDescent="0.25">
      <c r="A124" s="635">
        <v>2.16</v>
      </c>
      <c r="B124" s="2219" t="s">
        <v>899</v>
      </c>
      <c r="C124" s="2220"/>
      <c r="D124" s="2220"/>
      <c r="E124" s="2220"/>
      <c r="F124" s="2221"/>
      <c r="G124" s="135"/>
      <c r="J124" s="135"/>
      <c r="K124" s="484"/>
      <c r="L124" s="484"/>
      <c r="M124" s="484"/>
      <c r="N124" s="484"/>
    </row>
    <row r="125" spans="1:14" ht="15.75" x14ac:dyDescent="0.25">
      <c r="A125" s="634">
        <v>2.17</v>
      </c>
      <c r="B125" s="2222" t="s">
        <v>915</v>
      </c>
      <c r="C125" s="2222"/>
      <c r="D125" s="2222"/>
      <c r="E125" s="2222"/>
      <c r="F125" s="2222"/>
      <c r="G125" s="135"/>
      <c r="J125" s="628"/>
      <c r="K125" s="629"/>
      <c r="L125" s="629"/>
      <c r="M125" s="629"/>
      <c r="N125" s="629"/>
    </row>
    <row r="126" spans="1:14" ht="15.75" x14ac:dyDescent="0.25">
      <c r="A126" s="635">
        <v>2.1800000000000002</v>
      </c>
      <c r="B126" s="2219" t="s">
        <v>856</v>
      </c>
      <c r="C126" s="2220"/>
      <c r="D126" s="2220"/>
      <c r="E126" s="2220"/>
      <c r="F126" s="2221"/>
      <c r="G126" s="830"/>
      <c r="J126" s="628"/>
      <c r="K126" s="784"/>
      <c r="L126" s="784"/>
      <c r="M126" s="784"/>
      <c r="N126" s="784"/>
    </row>
    <row r="127" spans="1:14" ht="15.75" x14ac:dyDescent="0.25">
      <c r="A127" s="639">
        <v>2.2000000000000002</v>
      </c>
      <c r="B127" s="2223" t="s">
        <v>256</v>
      </c>
      <c r="C127" s="2223"/>
      <c r="D127" s="2223"/>
      <c r="E127" s="2223"/>
      <c r="F127" s="2223"/>
      <c r="G127" s="323"/>
      <c r="J127" s="628"/>
      <c r="K127" s="784"/>
      <c r="L127" s="784"/>
      <c r="M127" s="784"/>
      <c r="N127" s="784"/>
    </row>
    <row r="128" spans="1:14" ht="15.75" x14ac:dyDescent="0.25">
      <c r="A128" s="637">
        <v>2.2200000000000002</v>
      </c>
      <c r="B128" s="2222" t="s">
        <v>929</v>
      </c>
      <c r="C128" s="2222"/>
      <c r="D128" s="2222"/>
      <c r="E128" s="2222"/>
      <c r="F128" s="2222"/>
      <c r="G128" s="323"/>
      <c r="J128" s="628"/>
      <c r="K128" s="629"/>
      <c r="L128" s="629"/>
      <c r="M128" s="629"/>
      <c r="N128" s="629"/>
    </row>
    <row r="129" spans="1:14" ht="15.75" x14ac:dyDescent="0.25">
      <c r="A129" s="2267">
        <v>2.73</v>
      </c>
      <c r="B129" s="2225" t="s">
        <v>1117</v>
      </c>
      <c r="C129" s="2226"/>
      <c r="D129" s="2226"/>
      <c r="E129" s="2226"/>
      <c r="F129" s="2227"/>
      <c r="G129" s="323"/>
      <c r="J129" s="628"/>
      <c r="K129" s="629"/>
      <c r="L129" s="629"/>
      <c r="M129" s="629"/>
      <c r="N129" s="629"/>
    </row>
    <row r="130" spans="1:14" ht="15.75" x14ac:dyDescent="0.25">
      <c r="A130" s="2268"/>
      <c r="B130" s="2239"/>
      <c r="C130" s="2240"/>
      <c r="D130" s="2240"/>
      <c r="E130" s="2240"/>
      <c r="F130" s="2241"/>
      <c r="G130" s="323"/>
      <c r="J130" s="628"/>
      <c r="K130" s="629"/>
      <c r="L130" s="629"/>
      <c r="M130" s="629"/>
      <c r="N130" s="629"/>
    </row>
    <row r="131" spans="1:14" ht="15.75" x14ac:dyDescent="0.25">
      <c r="A131" s="2268"/>
      <c r="B131" s="2239"/>
      <c r="C131" s="2240"/>
      <c r="D131" s="2240"/>
      <c r="E131" s="2240"/>
      <c r="F131" s="2241"/>
      <c r="G131" s="323"/>
      <c r="J131" s="628"/>
      <c r="K131" s="629"/>
      <c r="L131" s="629"/>
      <c r="M131" s="629"/>
      <c r="N131" s="629"/>
    </row>
    <row r="132" spans="1:14" ht="15.75" x14ac:dyDescent="0.25">
      <c r="A132" s="2269"/>
      <c r="B132" s="2242"/>
      <c r="C132" s="2243"/>
      <c r="D132" s="2243"/>
      <c r="E132" s="2243"/>
      <c r="F132" s="2244"/>
      <c r="G132" s="323"/>
      <c r="J132" s="628"/>
      <c r="K132" s="629"/>
      <c r="L132" s="629"/>
      <c r="M132" s="629"/>
      <c r="N132" s="629"/>
    </row>
    <row r="133" spans="1:14" ht="15.75" x14ac:dyDescent="0.25">
      <c r="A133" s="2267">
        <v>2.83</v>
      </c>
      <c r="B133" s="2225" t="s">
        <v>1119</v>
      </c>
      <c r="C133" s="2226"/>
      <c r="D133" s="2226"/>
      <c r="E133" s="2226"/>
      <c r="F133" s="2227"/>
      <c r="G133" s="323"/>
      <c r="J133" s="628"/>
      <c r="K133" s="629"/>
      <c r="L133" s="629"/>
      <c r="M133" s="629"/>
      <c r="N133" s="629"/>
    </row>
    <row r="134" spans="1:14" ht="15.75" x14ac:dyDescent="0.25">
      <c r="A134" s="2269"/>
      <c r="B134" s="2242"/>
      <c r="C134" s="2243"/>
      <c r="D134" s="2243"/>
      <c r="E134" s="2243"/>
      <c r="F134" s="2244"/>
      <c r="G134" s="323"/>
      <c r="J134" s="628"/>
      <c r="K134" s="629"/>
      <c r="L134" s="629"/>
      <c r="M134" s="629"/>
      <c r="N134" s="629"/>
    </row>
    <row r="135" spans="1:14" ht="15.75" x14ac:dyDescent="0.25">
      <c r="A135" s="635">
        <v>2.86</v>
      </c>
      <c r="B135" s="2219" t="s">
        <v>848</v>
      </c>
      <c r="C135" s="2220"/>
      <c r="D135" s="2220"/>
      <c r="E135" s="2220"/>
      <c r="F135" s="2221"/>
      <c r="G135" s="323"/>
      <c r="J135" s="628"/>
      <c r="K135" s="629"/>
      <c r="L135" s="629"/>
      <c r="M135" s="629"/>
      <c r="N135" s="629"/>
    </row>
    <row r="136" spans="1:14" ht="15.75" x14ac:dyDescent="0.25">
      <c r="A136" s="635">
        <v>2.87</v>
      </c>
      <c r="B136" s="2222" t="s">
        <v>851</v>
      </c>
      <c r="C136" s="2222"/>
      <c r="D136" s="2222"/>
      <c r="E136" s="2222"/>
      <c r="F136" s="2222"/>
      <c r="G136" s="484"/>
      <c r="J136" s="631"/>
      <c r="K136" s="784"/>
      <c r="L136" s="784"/>
      <c r="M136" s="784"/>
      <c r="N136" s="784"/>
    </row>
    <row r="137" spans="1:14" ht="15.75" x14ac:dyDescent="0.25">
      <c r="A137" s="635">
        <v>2.88</v>
      </c>
      <c r="B137" s="2222" t="s">
        <v>857</v>
      </c>
      <c r="C137" s="2222"/>
      <c r="D137" s="2222"/>
      <c r="E137" s="2222"/>
      <c r="F137" s="2222"/>
      <c r="G137" s="484"/>
      <c r="J137" s="630"/>
      <c r="K137" s="784"/>
      <c r="L137" s="784"/>
      <c r="M137" s="784"/>
      <c r="N137" s="784"/>
    </row>
    <row r="138" spans="1:14" ht="15.75" x14ac:dyDescent="0.25">
      <c r="A138" s="635">
        <v>2.91</v>
      </c>
      <c r="B138" s="2222" t="s">
        <v>916</v>
      </c>
      <c r="C138" s="2222"/>
      <c r="D138" s="2222"/>
      <c r="E138" s="2222"/>
      <c r="F138" s="2222"/>
      <c r="G138" s="830"/>
      <c r="J138" s="628"/>
      <c r="K138" s="629"/>
      <c r="L138" s="629"/>
      <c r="M138" s="629"/>
      <c r="N138" s="629"/>
    </row>
    <row r="139" spans="1:14" ht="15" customHeight="1" x14ac:dyDescent="0.25">
      <c r="A139" s="2258">
        <v>2.95</v>
      </c>
      <c r="B139" s="2224" t="s">
        <v>854</v>
      </c>
      <c r="C139" s="2224"/>
      <c r="D139" s="2224"/>
      <c r="E139" s="2224"/>
      <c r="F139" s="2224"/>
      <c r="J139" s="2315"/>
      <c r="K139" s="546"/>
      <c r="L139" s="546"/>
      <c r="M139" s="546"/>
      <c r="N139" s="546"/>
    </row>
    <row r="140" spans="1:14" ht="15" customHeight="1" x14ac:dyDescent="0.25">
      <c r="A140" s="2273"/>
      <c r="B140" s="2224"/>
      <c r="C140" s="2224"/>
      <c r="D140" s="2224"/>
      <c r="E140" s="2224"/>
      <c r="F140" s="2224"/>
      <c r="J140" s="2315"/>
      <c r="K140" s="546"/>
      <c r="L140" s="546"/>
      <c r="M140" s="546"/>
      <c r="N140" s="546"/>
    </row>
    <row r="141" spans="1:14" ht="15" customHeight="1" x14ac:dyDescent="0.25">
      <c r="A141" s="2259"/>
      <c r="B141" s="2224"/>
      <c r="C141" s="2224"/>
      <c r="D141" s="2224"/>
      <c r="E141" s="2224"/>
      <c r="F141" s="2224"/>
    </row>
  </sheetData>
  <mergeCells count="41">
    <mergeCell ref="B133:F134"/>
    <mergeCell ref="J32:K32"/>
    <mergeCell ref="E19:F19"/>
    <mergeCell ref="A22:A23"/>
    <mergeCell ref="B22:B23"/>
    <mergeCell ref="C22:C23"/>
    <mergeCell ref="E22:F22"/>
    <mergeCell ref="I22:J22"/>
    <mergeCell ref="E23:F23"/>
    <mergeCell ref="E25:F25"/>
    <mergeCell ref="E26:F26"/>
    <mergeCell ref="E30:F30"/>
    <mergeCell ref="F32:G32"/>
    <mergeCell ref="B114:F114"/>
    <mergeCell ref="B116:F116"/>
    <mergeCell ref="B115:F115"/>
    <mergeCell ref="A8:C8"/>
    <mergeCell ref="B122:F122"/>
    <mergeCell ref="A32:D32"/>
    <mergeCell ref="B117:F117"/>
    <mergeCell ref="B118:F118"/>
    <mergeCell ref="B119:F119"/>
    <mergeCell ref="A120:A121"/>
    <mergeCell ref="B120:F121"/>
    <mergeCell ref="A51:D51"/>
    <mergeCell ref="A139:A141"/>
    <mergeCell ref="J139:J140"/>
    <mergeCell ref="B123:F123"/>
    <mergeCell ref="B124:F124"/>
    <mergeCell ref="B125:F125"/>
    <mergeCell ref="B126:F126"/>
    <mergeCell ref="B127:F127"/>
    <mergeCell ref="B128:F128"/>
    <mergeCell ref="B139:F141"/>
    <mergeCell ref="B136:F136"/>
    <mergeCell ref="B137:F137"/>
    <mergeCell ref="B138:F138"/>
    <mergeCell ref="B135:F135"/>
    <mergeCell ref="B129:F132"/>
    <mergeCell ref="A129:A132"/>
    <mergeCell ref="A133:A134"/>
  </mergeCells>
  <pageMargins left="0.23622047244094491" right="0.23622047244094491" top="0.19685039370078741" bottom="0.15748031496062992" header="0.11811023622047245" footer="0.11811023622047245"/>
  <pageSetup paperSize="8" scale="3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W210"/>
  <sheetViews>
    <sheetView zoomScale="75" zoomScaleNormal="75" workbookViewId="0">
      <selection activeCell="A8" sqref="A8:C8"/>
    </sheetView>
  </sheetViews>
  <sheetFormatPr defaultRowHeight="15" x14ac:dyDescent="0.25"/>
  <cols>
    <col min="1" max="1" width="7.7109375" style="7" customWidth="1"/>
    <col min="2" max="2" width="54.7109375" style="7" customWidth="1"/>
    <col min="3" max="3" width="75.7109375" customWidth="1"/>
    <col min="4" max="4" width="3.140625" style="226" bestFit="1" customWidth="1"/>
    <col min="5" max="5" width="9.140625" style="139" customWidth="1"/>
    <col min="6" max="6" width="4" style="7" bestFit="1" customWidth="1"/>
    <col min="7" max="7" width="75.7109375" customWidth="1"/>
    <col min="8" max="8" width="25.28515625" hidden="1" customWidth="1"/>
    <col min="9" max="9" width="4.42578125" style="7" customWidth="1"/>
    <col min="10" max="10" width="4" style="7" bestFit="1" customWidth="1"/>
    <col min="11" max="11" width="75.7109375" customWidth="1"/>
    <col min="12" max="12" width="4" style="7" customWidth="1"/>
    <col min="13" max="13" width="32.85546875" style="7" bestFit="1" customWidth="1"/>
    <col min="14" max="23" width="9.140625" style="7"/>
  </cols>
  <sheetData>
    <row r="1" spans="1:13" s="7" customFormat="1" x14ac:dyDescent="0.25">
      <c r="D1" s="226"/>
      <c r="E1" s="139"/>
    </row>
    <row r="2" spans="1:13" s="7" customFormat="1" x14ac:dyDescent="0.25">
      <c r="D2" s="226"/>
      <c r="E2" s="139"/>
    </row>
    <row r="3" spans="1:13" s="7" customFormat="1" x14ac:dyDescent="0.25">
      <c r="D3" s="226"/>
      <c r="E3" s="139"/>
    </row>
    <row r="4" spans="1:13" s="7" customFormat="1" ht="18" x14ac:dyDescent="0.25">
      <c r="B4" s="1001" t="s">
        <v>1254</v>
      </c>
      <c r="E4" s="139"/>
    </row>
    <row r="5" spans="1:13" s="7" customFormat="1" x14ac:dyDescent="0.25">
      <c r="D5" s="226"/>
      <c r="E5" s="139"/>
    </row>
    <row r="6" spans="1:13" s="7" customFormat="1" x14ac:dyDescent="0.25">
      <c r="D6" s="226"/>
      <c r="E6" s="139"/>
    </row>
    <row r="7" spans="1:13" s="7" customFormat="1" x14ac:dyDescent="0.25">
      <c r="D7" s="226"/>
      <c r="E7" s="139"/>
    </row>
    <row r="8" spans="1:13" s="134" customFormat="1" ht="15.75" customHeight="1" x14ac:dyDescent="0.25">
      <c r="A8" s="2198" t="s">
        <v>131</v>
      </c>
      <c r="B8" s="2198"/>
      <c r="C8" s="2198"/>
      <c r="D8" s="53"/>
      <c r="E8" s="1716"/>
      <c r="F8" s="1002"/>
      <c r="K8" s="2284" t="s">
        <v>523</v>
      </c>
      <c r="L8" s="2285"/>
      <c r="M8" s="2286"/>
    </row>
    <row r="9" spans="1:13" s="134" customFormat="1" ht="15.75" x14ac:dyDescent="0.25">
      <c r="A9" s="908">
        <v>1</v>
      </c>
      <c r="B9" s="710" t="s">
        <v>127</v>
      </c>
      <c r="C9" s="185" t="s">
        <v>128</v>
      </c>
      <c r="D9" s="53"/>
      <c r="E9" s="1716"/>
      <c r="F9" s="1002"/>
      <c r="K9" s="2287"/>
      <c r="L9" s="2288"/>
      <c r="M9" s="2289"/>
    </row>
    <row r="10" spans="1:13" s="7" customFormat="1" ht="15.75" x14ac:dyDescent="0.25">
      <c r="A10" s="908">
        <v>2</v>
      </c>
      <c r="B10" s="710" t="s">
        <v>90</v>
      </c>
      <c r="C10" s="1208" t="s">
        <v>223</v>
      </c>
      <c r="D10" s="226"/>
      <c r="E10" s="1767" t="s">
        <v>95</v>
      </c>
      <c r="F10" s="1020"/>
      <c r="G10" s="1203" t="s">
        <v>225</v>
      </c>
      <c r="H10" s="462"/>
      <c r="K10" s="2287"/>
      <c r="L10" s="2288"/>
      <c r="M10" s="2289"/>
    </row>
    <row r="11" spans="1:13" s="7" customFormat="1" ht="15.75" x14ac:dyDescent="0.25">
      <c r="A11" s="908">
        <v>3</v>
      </c>
      <c r="B11" s="710" t="s">
        <v>226</v>
      </c>
      <c r="C11" s="1208" t="s">
        <v>227</v>
      </c>
      <c r="D11" s="226"/>
      <c r="E11" s="1768"/>
      <c r="F11" s="1218"/>
      <c r="G11" s="535"/>
      <c r="H11" s="462"/>
      <c r="K11" s="2287"/>
      <c r="L11" s="2288"/>
      <c r="M11" s="2289"/>
    </row>
    <row r="12" spans="1:13" s="7" customFormat="1" ht="15.75" x14ac:dyDescent="0.25">
      <c r="A12" s="908">
        <v>4</v>
      </c>
      <c r="B12" s="314" t="s">
        <v>91</v>
      </c>
      <c r="C12" s="1203" t="s">
        <v>524</v>
      </c>
      <c r="D12" s="1024"/>
      <c r="E12" s="1025" t="s">
        <v>95</v>
      </c>
      <c r="F12" s="1026"/>
      <c r="G12" s="1208" t="s">
        <v>224</v>
      </c>
      <c r="H12" s="462"/>
      <c r="K12" s="2287"/>
      <c r="L12" s="2288"/>
      <c r="M12" s="2289"/>
    </row>
    <row r="13" spans="1:13" s="7" customFormat="1" ht="15.75" x14ac:dyDescent="0.25">
      <c r="A13" s="908">
        <v>5</v>
      </c>
      <c r="B13" s="710" t="s">
        <v>533</v>
      </c>
      <c r="C13" s="1208" t="s">
        <v>525</v>
      </c>
      <c r="D13" s="1024"/>
      <c r="E13" s="1025" t="s">
        <v>95</v>
      </c>
      <c r="F13" s="1026"/>
      <c r="G13" s="1208" t="s">
        <v>515</v>
      </c>
      <c r="H13" s="462"/>
      <c r="K13" s="2287"/>
      <c r="L13" s="2288"/>
      <c r="M13" s="2289"/>
    </row>
    <row r="14" spans="1:13" s="7" customFormat="1" ht="15.75" x14ac:dyDescent="0.25">
      <c r="A14" s="908">
        <v>6</v>
      </c>
      <c r="B14" s="710" t="s">
        <v>228</v>
      </c>
      <c r="C14" s="1203" t="s">
        <v>238</v>
      </c>
      <c r="D14" s="226"/>
      <c r="E14" s="1767" t="s">
        <v>95</v>
      </c>
      <c r="F14" s="1020"/>
      <c r="G14" s="1203" t="s">
        <v>233</v>
      </c>
      <c r="H14" s="462"/>
      <c r="K14" s="2287"/>
      <c r="L14" s="2288"/>
      <c r="M14" s="2289"/>
    </row>
    <row r="15" spans="1:13" s="7" customFormat="1" ht="15.75" x14ac:dyDescent="0.25">
      <c r="A15" s="908">
        <v>7</v>
      </c>
      <c r="B15" s="710" t="s">
        <v>229</v>
      </c>
      <c r="C15" s="1203" t="s">
        <v>239</v>
      </c>
      <c r="D15" s="226"/>
      <c r="E15" s="1767" t="s">
        <v>95</v>
      </c>
      <c r="F15" s="1020"/>
      <c r="G15" s="1203" t="s">
        <v>234</v>
      </c>
      <c r="H15" s="462"/>
      <c r="K15" s="2287"/>
      <c r="L15" s="2288"/>
      <c r="M15" s="2289"/>
    </row>
    <row r="16" spans="1:13" s="7" customFormat="1" ht="15.75" x14ac:dyDescent="0.25">
      <c r="A16" s="908">
        <v>8</v>
      </c>
      <c r="B16" s="710" t="s">
        <v>230</v>
      </c>
      <c r="C16" s="1203" t="s">
        <v>240</v>
      </c>
      <c r="D16" s="226"/>
      <c r="E16" s="1767" t="s">
        <v>95</v>
      </c>
      <c r="F16" s="1020"/>
      <c r="G16" s="1203" t="s">
        <v>235</v>
      </c>
      <c r="H16" s="462"/>
      <c r="K16" s="2290"/>
      <c r="L16" s="2291"/>
      <c r="M16" s="2292"/>
    </row>
    <row r="17" spans="1:13" s="7" customFormat="1" ht="15.75" x14ac:dyDescent="0.25">
      <c r="A17" s="908">
        <v>9</v>
      </c>
      <c r="B17" s="710" t="s">
        <v>101</v>
      </c>
      <c r="C17" s="1233">
        <v>43938</v>
      </c>
      <c r="D17" s="226"/>
      <c r="E17" s="1718"/>
      <c r="F17" s="667"/>
      <c r="G17" s="134"/>
      <c r="H17" s="132"/>
      <c r="I17" s="134"/>
      <c r="K17" s="1651"/>
      <c r="L17" s="1651"/>
      <c r="M17" s="1651"/>
    </row>
    <row r="18" spans="1:13" s="7" customFormat="1" ht="15.75" x14ac:dyDescent="0.25">
      <c r="A18" s="908">
        <v>10</v>
      </c>
      <c r="B18" s="710" t="s">
        <v>123</v>
      </c>
      <c r="C18" s="668">
        <v>0.45520833333333338</v>
      </c>
      <c r="D18" s="226"/>
      <c r="E18" s="1718"/>
      <c r="F18" s="667"/>
      <c r="G18" s="134"/>
      <c r="H18" s="132"/>
      <c r="I18" s="134"/>
    </row>
    <row r="19" spans="1:13" s="7" customFormat="1" ht="15.75" x14ac:dyDescent="0.25">
      <c r="A19" s="908">
        <v>11</v>
      </c>
      <c r="B19" s="710" t="s">
        <v>124</v>
      </c>
      <c r="C19" s="714" t="s">
        <v>522</v>
      </c>
      <c r="D19" s="226"/>
      <c r="E19" s="2303" t="s">
        <v>219</v>
      </c>
      <c r="F19" s="2304"/>
      <c r="G19" s="185" t="s">
        <v>220</v>
      </c>
      <c r="H19" s="132"/>
      <c r="I19" s="134"/>
    </row>
    <row r="20" spans="1:13" s="7" customFormat="1" ht="15.75" x14ac:dyDescent="0.25">
      <c r="A20" s="908">
        <v>12</v>
      </c>
      <c r="B20" s="710" t="s">
        <v>102</v>
      </c>
      <c r="C20" s="1233">
        <v>43942</v>
      </c>
      <c r="D20" s="226"/>
      <c r="E20" s="1718"/>
      <c r="F20" s="667"/>
      <c r="G20" s="134"/>
      <c r="H20" s="132"/>
      <c r="I20" s="134"/>
    </row>
    <row r="21" spans="1:13" s="7" customFormat="1" ht="15.75" x14ac:dyDescent="0.25">
      <c r="A21" s="908">
        <v>13</v>
      </c>
      <c r="B21" s="710" t="s">
        <v>103</v>
      </c>
      <c r="C21" s="1233">
        <f>C20+7</f>
        <v>43949</v>
      </c>
      <c r="D21" s="226"/>
      <c r="E21" s="1718"/>
      <c r="F21" s="667"/>
      <c r="G21" s="134"/>
      <c r="H21" s="132"/>
      <c r="I21" s="134"/>
    </row>
    <row r="22" spans="1:13" s="7" customFormat="1" ht="15.75" x14ac:dyDescent="0.25">
      <c r="A22" s="2188">
        <v>14</v>
      </c>
      <c r="B22" s="2190" t="s">
        <v>85</v>
      </c>
      <c r="C22" s="2192" t="s">
        <v>98</v>
      </c>
      <c r="D22" s="226"/>
      <c r="E22" s="2305" t="s">
        <v>180</v>
      </c>
      <c r="F22" s="2305"/>
      <c r="G22" s="1204" t="s">
        <v>92</v>
      </c>
      <c r="H22" s="1027"/>
      <c r="I22" s="2281"/>
      <c r="J22" s="2281"/>
      <c r="K22" s="169"/>
    </row>
    <row r="23" spans="1:13" s="7" customFormat="1" ht="15.75" x14ac:dyDescent="0.25">
      <c r="A23" s="2189"/>
      <c r="B23" s="2191"/>
      <c r="C23" s="2193"/>
      <c r="D23" s="226"/>
      <c r="E23" s="2305" t="s">
        <v>181</v>
      </c>
      <c r="F23" s="2305"/>
      <c r="G23" s="1203" t="s">
        <v>119</v>
      </c>
      <c r="H23" s="1027"/>
      <c r="I23" s="1215"/>
      <c r="J23" s="1215"/>
      <c r="K23" s="169"/>
    </row>
    <row r="24" spans="1:13" s="7" customFormat="1" ht="15.75" x14ac:dyDescent="0.25">
      <c r="A24" s="908">
        <v>15</v>
      </c>
      <c r="B24" s="710" t="s">
        <v>86</v>
      </c>
      <c r="C24" s="1235">
        <v>30000000</v>
      </c>
      <c r="D24" s="226"/>
      <c r="E24" s="1720"/>
      <c r="F24" s="670"/>
      <c r="G24" s="134"/>
      <c r="H24" s="132"/>
      <c r="I24" s="134"/>
    </row>
    <row r="25" spans="1:13" s="7" customFormat="1" ht="15.75" x14ac:dyDescent="0.25">
      <c r="A25" s="908">
        <v>16</v>
      </c>
      <c r="B25" s="710" t="s">
        <v>87</v>
      </c>
      <c r="C25" s="1235">
        <f>(C24*(G25/100))+(C24*((1.5*340)/(100*365)))</f>
        <v>30641478.082191776</v>
      </c>
      <c r="D25" s="226"/>
      <c r="E25" s="2301" t="s">
        <v>100</v>
      </c>
      <c r="F25" s="2302"/>
      <c r="G25" s="1205">
        <v>100.741</v>
      </c>
      <c r="H25" s="462"/>
      <c r="I25" s="134"/>
    </row>
    <row r="26" spans="1:13" s="7" customFormat="1" ht="15.75" x14ac:dyDescent="0.25">
      <c r="A26" s="908">
        <v>17</v>
      </c>
      <c r="B26" s="710" t="s">
        <v>83</v>
      </c>
      <c r="C26" s="1235">
        <f>C25*(1-0.005)</f>
        <v>30488270.691780817</v>
      </c>
      <c r="D26" s="226"/>
      <c r="E26" s="2301" t="s">
        <v>89</v>
      </c>
      <c r="F26" s="2302"/>
      <c r="G26" s="1206">
        <f>(C25-C26)/C25</f>
        <v>5.000000000000027E-3</v>
      </c>
      <c r="H26" s="807"/>
      <c r="I26" s="134"/>
    </row>
    <row r="27" spans="1:13" s="7" customFormat="1" ht="15.75" x14ac:dyDescent="0.25">
      <c r="A27" s="908">
        <v>18</v>
      </c>
      <c r="B27" s="710" t="s">
        <v>88</v>
      </c>
      <c r="C27" s="1203" t="s">
        <v>99</v>
      </c>
      <c r="D27" s="226"/>
      <c r="E27" s="1723"/>
      <c r="F27" s="1234"/>
      <c r="G27" s="134"/>
      <c r="H27" s="132"/>
      <c r="I27" s="134"/>
    </row>
    <row r="28" spans="1:13" s="7" customFormat="1" ht="15.75" x14ac:dyDescent="0.25">
      <c r="A28" s="908">
        <v>19</v>
      </c>
      <c r="B28" s="710" t="s">
        <v>82</v>
      </c>
      <c r="C28" s="533">
        <v>-6.1000000000000004E-3</v>
      </c>
      <c r="D28" s="226"/>
      <c r="E28" s="1724"/>
      <c r="F28" s="671"/>
      <c r="G28" s="1217"/>
      <c r="H28" s="1212"/>
      <c r="I28" s="134"/>
    </row>
    <row r="29" spans="1:13" s="7" customFormat="1" ht="15.75" x14ac:dyDescent="0.25">
      <c r="A29" s="908">
        <v>20</v>
      </c>
      <c r="B29" s="710" t="s">
        <v>84</v>
      </c>
      <c r="C29" s="1235">
        <f>C26*(1+((C28*(C21-C20))/(360)))</f>
        <v>30484654.444118209</v>
      </c>
      <c r="D29" s="226"/>
      <c r="E29" s="1725"/>
      <c r="F29" s="672"/>
      <c r="G29" s="134"/>
      <c r="H29" s="132"/>
      <c r="I29" s="134"/>
    </row>
    <row r="30" spans="1:13" s="7" customFormat="1" ht="15.75" x14ac:dyDescent="0.25">
      <c r="A30" s="908">
        <v>21</v>
      </c>
      <c r="B30" s="710" t="s">
        <v>306</v>
      </c>
      <c r="C30" s="185" t="s">
        <v>204</v>
      </c>
      <c r="D30" s="226"/>
      <c r="E30" s="2303" t="s">
        <v>95</v>
      </c>
      <c r="F30" s="2304"/>
      <c r="G30" s="185" t="s">
        <v>203</v>
      </c>
      <c r="H30" s="462"/>
      <c r="I30" s="134"/>
    </row>
    <row r="31" spans="1:13" s="7" customFormat="1" ht="15.75" x14ac:dyDescent="0.25">
      <c r="A31" s="1973"/>
      <c r="B31" s="737"/>
      <c r="C31" s="270"/>
      <c r="D31" s="329"/>
      <c r="E31" s="1969"/>
      <c r="F31" s="1991"/>
      <c r="G31" s="1890"/>
      <c r="H31" s="462"/>
      <c r="I31" s="134"/>
    </row>
    <row r="32" spans="1:13" s="7" customFormat="1" ht="15.75" x14ac:dyDescent="0.25">
      <c r="A32" s="2196" t="s">
        <v>1159</v>
      </c>
      <c r="B32" s="2196"/>
      <c r="C32" s="2196"/>
      <c r="D32" s="2196"/>
      <c r="E32" s="1770"/>
      <c r="F32" s="2196" t="s">
        <v>860</v>
      </c>
      <c r="G32" s="2196"/>
      <c r="H32" s="63"/>
      <c r="I32" s="1028"/>
      <c r="J32" s="2196" t="s">
        <v>861</v>
      </c>
      <c r="K32" s="2196"/>
      <c r="M32" s="1213" t="s">
        <v>795</v>
      </c>
    </row>
    <row r="33" spans="1:13" s="7" customFormat="1" ht="15.75" customHeight="1" x14ac:dyDescent="0.25">
      <c r="A33" s="1214">
        <v>1</v>
      </c>
      <c r="B33" s="515" t="s">
        <v>0</v>
      </c>
      <c r="C33" s="1228" t="s">
        <v>640</v>
      </c>
      <c r="D33" s="203" t="s">
        <v>130</v>
      </c>
      <c r="E33" s="717" t="s">
        <v>273</v>
      </c>
      <c r="F33" s="1214">
        <v>1</v>
      </c>
      <c r="G33" s="1228" t="s">
        <v>640</v>
      </c>
      <c r="H33" s="133"/>
      <c r="J33" s="1214">
        <v>1</v>
      </c>
      <c r="K33" s="1225" t="s">
        <v>640</v>
      </c>
      <c r="M33" s="913">
        <v>1.1399999999999999</v>
      </c>
    </row>
    <row r="34" spans="1:13" s="7" customFormat="1" ht="15.75" customHeight="1" x14ac:dyDescent="0.25">
      <c r="A34" s="1214">
        <v>2</v>
      </c>
      <c r="B34" s="515" t="s">
        <v>1</v>
      </c>
      <c r="C34" s="1242" t="str">
        <f>G12</f>
        <v>549300RM34L56MA11M54</v>
      </c>
      <c r="D34" s="203" t="s">
        <v>130</v>
      </c>
      <c r="E34" s="718" t="s">
        <v>273</v>
      </c>
      <c r="F34" s="1214">
        <v>2</v>
      </c>
      <c r="G34" s="1208" t="str">
        <f>C34</f>
        <v>549300RM34L56MA11M54</v>
      </c>
      <c r="H34" s="1212"/>
      <c r="J34" s="1214">
        <v>2</v>
      </c>
      <c r="K34" s="1208" t="str">
        <f>C34</f>
        <v>549300RM34L56MA11M54</v>
      </c>
      <c r="M34" s="913">
        <v>4.0999999999999996</v>
      </c>
    </row>
    <row r="35" spans="1:13" s="7" customFormat="1" ht="15.75" customHeight="1" x14ac:dyDescent="0.25">
      <c r="A35" s="1214">
        <v>3</v>
      </c>
      <c r="B35" s="515" t="s">
        <v>40</v>
      </c>
      <c r="C35" s="1242" t="str">
        <f>G14</f>
        <v>549300KM1L458YNTN211</v>
      </c>
      <c r="D35" s="203" t="s">
        <v>130</v>
      </c>
      <c r="E35" s="718" t="s">
        <v>273</v>
      </c>
      <c r="F35" s="1214">
        <v>3</v>
      </c>
      <c r="G35" s="1208" t="str">
        <f>G15</f>
        <v>549300091MND56LQ2L89</v>
      </c>
      <c r="H35" s="1212"/>
      <c r="J35" s="1214">
        <v>3</v>
      </c>
      <c r="K35" s="1208" t="str">
        <f>G16</f>
        <v>549300077NBE657MLP47</v>
      </c>
      <c r="M35" s="913">
        <v>4.0999999999999996</v>
      </c>
    </row>
    <row r="36" spans="1:13" s="7" customFormat="1" ht="15.75" customHeight="1" x14ac:dyDescent="0.25">
      <c r="A36" s="1214">
        <v>4</v>
      </c>
      <c r="B36" s="515" t="s">
        <v>12</v>
      </c>
      <c r="C36" s="1242" t="s">
        <v>106</v>
      </c>
      <c r="D36" s="203" t="s">
        <v>130</v>
      </c>
      <c r="E36" s="718"/>
      <c r="F36" s="1214">
        <v>4</v>
      </c>
      <c r="G36" s="1208" t="s">
        <v>106</v>
      </c>
      <c r="H36" s="1212"/>
      <c r="J36" s="1214">
        <v>4</v>
      </c>
      <c r="K36" s="1208" t="s">
        <v>106</v>
      </c>
      <c r="M36" s="913"/>
    </row>
    <row r="37" spans="1:13" s="7" customFormat="1" ht="15.75" customHeight="1" x14ac:dyDescent="0.25">
      <c r="A37" s="1214">
        <v>5</v>
      </c>
      <c r="B37" s="515" t="s">
        <v>2</v>
      </c>
      <c r="C37" s="1242" t="s">
        <v>756</v>
      </c>
      <c r="D37" s="203" t="s">
        <v>130</v>
      </c>
      <c r="E37" s="718"/>
      <c r="F37" s="1214">
        <v>5</v>
      </c>
      <c r="G37" s="1203" t="str">
        <f>C37</f>
        <v>UCIT</v>
      </c>
      <c r="H37" s="1212"/>
      <c r="I37" s="230"/>
      <c r="J37" s="1214">
        <v>5</v>
      </c>
      <c r="K37" s="1203" t="str">
        <f>C37</f>
        <v>UCIT</v>
      </c>
      <c r="M37" s="913"/>
    </row>
    <row r="38" spans="1:13" s="7" customFormat="1" ht="15.75" customHeight="1" x14ac:dyDescent="0.25">
      <c r="A38" s="1214">
        <v>6</v>
      </c>
      <c r="B38" s="515" t="s">
        <v>419</v>
      </c>
      <c r="C38" s="1242" t="s">
        <v>237</v>
      </c>
      <c r="D38" s="203" t="s">
        <v>44</v>
      </c>
      <c r="E38" s="328"/>
      <c r="F38" s="1214">
        <v>6</v>
      </c>
      <c r="G38" s="1203" t="str">
        <f>C38</f>
        <v>MMFT</v>
      </c>
      <c r="H38" s="132"/>
      <c r="I38" s="230"/>
      <c r="J38" s="1214">
        <v>6</v>
      </c>
      <c r="K38" s="1203" t="str">
        <f>C38</f>
        <v>MMFT</v>
      </c>
      <c r="M38" s="913">
        <v>4.5</v>
      </c>
    </row>
    <row r="39" spans="1:13" ht="15.75" customHeight="1" x14ac:dyDescent="0.25">
      <c r="A39" s="1214">
        <v>7</v>
      </c>
      <c r="B39" s="515" t="s">
        <v>420</v>
      </c>
      <c r="C39" s="39"/>
      <c r="D39" s="203" t="s">
        <v>43</v>
      </c>
      <c r="E39" s="328" t="s">
        <v>273</v>
      </c>
      <c r="F39" s="1214">
        <v>7</v>
      </c>
      <c r="G39" s="1226"/>
      <c r="H39" s="132"/>
      <c r="J39" s="1214">
        <v>7</v>
      </c>
      <c r="K39" s="1226"/>
      <c r="M39" s="913"/>
    </row>
    <row r="40" spans="1:13" ht="15.75" customHeight="1" x14ac:dyDescent="0.25">
      <c r="A40" s="1214">
        <v>8</v>
      </c>
      <c r="B40" s="515" t="s">
        <v>421</v>
      </c>
      <c r="C40" s="39"/>
      <c r="D40" s="203" t="s">
        <v>43</v>
      </c>
      <c r="E40" s="328" t="s">
        <v>273</v>
      </c>
      <c r="F40" s="1214">
        <v>8</v>
      </c>
      <c r="G40" s="1226"/>
      <c r="H40" s="132"/>
      <c r="J40" s="1214">
        <v>8</v>
      </c>
      <c r="K40" s="1226"/>
      <c r="M40" s="913"/>
    </row>
    <row r="41" spans="1:13" ht="15.75" x14ac:dyDescent="0.25">
      <c r="A41" s="1214">
        <v>9</v>
      </c>
      <c r="B41" s="515" t="s">
        <v>5</v>
      </c>
      <c r="C41" s="1350" t="s">
        <v>206</v>
      </c>
      <c r="D41" s="203" t="s">
        <v>130</v>
      </c>
      <c r="E41" s="328"/>
      <c r="F41" s="1579">
        <v>9</v>
      </c>
      <c r="G41" s="1619" t="s">
        <v>206</v>
      </c>
      <c r="H41" s="132"/>
      <c r="I41" s="230"/>
      <c r="J41" s="1579">
        <v>9</v>
      </c>
      <c r="K41" s="1619" t="s">
        <v>206</v>
      </c>
      <c r="M41" s="913">
        <v>6.17</v>
      </c>
    </row>
    <row r="42" spans="1:13" ht="15.75" customHeight="1" x14ac:dyDescent="0.25">
      <c r="A42" s="1214">
        <v>10</v>
      </c>
      <c r="B42" s="515" t="s">
        <v>6</v>
      </c>
      <c r="C42" s="1203" t="str">
        <f>G13</f>
        <v>549300RM34X92OB23P19</v>
      </c>
      <c r="D42" s="203" t="s">
        <v>130</v>
      </c>
      <c r="E42" s="328"/>
      <c r="F42" s="1214">
        <v>10</v>
      </c>
      <c r="G42" s="1227" t="str">
        <f>C42</f>
        <v>549300RM34X92OB23P19</v>
      </c>
      <c r="H42" s="1211"/>
      <c r="J42" s="1214">
        <v>10</v>
      </c>
      <c r="K42" s="1227" t="str">
        <f>C42</f>
        <v>549300RM34X92OB23P19</v>
      </c>
      <c r="M42" s="913">
        <v>4.0999999999999996</v>
      </c>
    </row>
    <row r="43" spans="1:13" ht="15.75" x14ac:dyDescent="0.25">
      <c r="A43" s="1214">
        <v>11</v>
      </c>
      <c r="B43" s="515" t="s">
        <v>7</v>
      </c>
      <c r="C43" s="1242" t="str">
        <f>G10</f>
        <v>AL61GG34LM12CV28I911</v>
      </c>
      <c r="D43" s="203" t="s">
        <v>130</v>
      </c>
      <c r="E43" s="328"/>
      <c r="F43" s="1214">
        <v>11</v>
      </c>
      <c r="G43" s="1227" t="str">
        <f>C43</f>
        <v>AL61GG34LM12CV28I911</v>
      </c>
      <c r="H43" s="135"/>
      <c r="J43" s="1214">
        <v>11</v>
      </c>
      <c r="K43" s="1227" t="str">
        <f>C43</f>
        <v>AL61GG34LM12CV28I911</v>
      </c>
      <c r="M43" s="913">
        <v>4.0999999999999996</v>
      </c>
    </row>
    <row r="44" spans="1:13" ht="15.75" customHeight="1" x14ac:dyDescent="0.25">
      <c r="A44" s="1214">
        <v>12</v>
      </c>
      <c r="B44" s="515" t="s">
        <v>46</v>
      </c>
      <c r="C44" s="1242" t="s">
        <v>108</v>
      </c>
      <c r="D44" s="203" t="s">
        <v>130</v>
      </c>
      <c r="E44" s="328"/>
      <c r="F44" s="1214">
        <v>12</v>
      </c>
      <c r="G44" s="1227" t="s">
        <v>108</v>
      </c>
      <c r="H44" s="1211"/>
      <c r="J44" s="1214">
        <v>12</v>
      </c>
      <c r="K44" s="1227" t="s">
        <v>108</v>
      </c>
      <c r="M44" s="913"/>
    </row>
    <row r="45" spans="1:13" ht="15.75" x14ac:dyDescent="0.25">
      <c r="A45" s="1214">
        <v>13</v>
      </c>
      <c r="B45" s="515" t="s">
        <v>8</v>
      </c>
      <c r="C45" s="39"/>
      <c r="D45" s="203" t="s">
        <v>43</v>
      </c>
      <c r="E45" s="328" t="s">
        <v>273</v>
      </c>
      <c r="F45" s="1214">
        <v>13</v>
      </c>
      <c r="G45" s="1226"/>
      <c r="H45" s="1211"/>
      <c r="J45" s="1214">
        <v>13</v>
      </c>
      <c r="K45" s="1226"/>
      <c r="M45" s="913">
        <v>4.0999999999999996</v>
      </c>
    </row>
    <row r="46" spans="1:13" ht="15.75" customHeight="1" x14ac:dyDescent="0.25">
      <c r="A46" s="1214">
        <v>14</v>
      </c>
      <c r="B46" s="515" t="s">
        <v>9</v>
      </c>
      <c r="C46" s="39"/>
      <c r="D46" s="203" t="s">
        <v>43</v>
      </c>
      <c r="E46" s="328"/>
      <c r="F46" s="1214">
        <v>14</v>
      </c>
      <c r="G46" s="1226"/>
      <c r="H46" s="132"/>
      <c r="J46" s="1214">
        <v>14</v>
      </c>
      <c r="K46" s="1226"/>
      <c r="M46" s="913"/>
    </row>
    <row r="47" spans="1:13" ht="15.75" x14ac:dyDescent="0.25">
      <c r="A47" s="1214">
        <v>15</v>
      </c>
      <c r="B47" s="515" t="s">
        <v>10</v>
      </c>
      <c r="C47" s="39"/>
      <c r="D47" s="203" t="s">
        <v>43</v>
      </c>
      <c r="E47" s="328"/>
      <c r="F47" s="1214">
        <v>15</v>
      </c>
      <c r="G47" s="1226"/>
      <c r="H47" s="132"/>
      <c r="J47" s="1214">
        <v>15</v>
      </c>
      <c r="K47" s="1226"/>
      <c r="M47" s="913" t="s">
        <v>1116</v>
      </c>
    </row>
    <row r="48" spans="1:13" ht="15.75" x14ac:dyDescent="0.25">
      <c r="A48" s="1214">
        <v>16</v>
      </c>
      <c r="B48" s="515" t="s">
        <v>41</v>
      </c>
      <c r="C48" s="39"/>
      <c r="D48" s="203" t="s">
        <v>44</v>
      </c>
      <c r="E48" s="328"/>
      <c r="F48" s="1214">
        <v>16</v>
      </c>
      <c r="G48" s="1226"/>
      <c r="H48" s="132"/>
      <c r="J48" s="1214">
        <v>16</v>
      </c>
      <c r="K48" s="1226"/>
      <c r="M48" s="913"/>
    </row>
    <row r="49" spans="1:13" ht="15.75" customHeight="1" x14ac:dyDescent="0.25">
      <c r="A49" s="1214">
        <v>17</v>
      </c>
      <c r="B49" s="515" t="s">
        <v>11</v>
      </c>
      <c r="C49" s="1241" t="str">
        <f>G30</f>
        <v>549300WCGB70D06XZS54</v>
      </c>
      <c r="D49" s="203" t="s">
        <v>43</v>
      </c>
      <c r="E49" s="328" t="s">
        <v>273</v>
      </c>
      <c r="F49" s="1214">
        <v>17</v>
      </c>
      <c r="G49" s="1227" t="str">
        <f>C49</f>
        <v>549300WCGB70D06XZS54</v>
      </c>
      <c r="H49" s="115"/>
      <c r="J49" s="1214">
        <v>17</v>
      </c>
      <c r="K49" s="1227" t="str">
        <f>C49</f>
        <v>549300WCGB70D06XZS54</v>
      </c>
      <c r="M49" s="913">
        <v>4.4000000000000004</v>
      </c>
    </row>
    <row r="50" spans="1:13" ht="15.75" x14ac:dyDescent="0.25">
      <c r="A50" s="1214">
        <v>18</v>
      </c>
      <c r="B50" s="515" t="s">
        <v>153</v>
      </c>
      <c r="C50" s="1576" t="str">
        <f>G12</f>
        <v>549300RM34L56MA11M54</v>
      </c>
      <c r="D50" s="934" t="s">
        <v>43</v>
      </c>
      <c r="E50" s="328" t="s">
        <v>273</v>
      </c>
      <c r="F50" s="545">
        <v>18</v>
      </c>
      <c r="G50" s="1576" t="str">
        <f>C50</f>
        <v>549300RM34L56MA11M54</v>
      </c>
      <c r="H50" s="1577"/>
      <c r="I50" s="139"/>
      <c r="J50" s="545">
        <v>18</v>
      </c>
      <c r="K50" s="1576" t="str">
        <f>C50</f>
        <v>549300RM34L56MA11M54</v>
      </c>
      <c r="M50" s="913" t="s">
        <v>1097</v>
      </c>
    </row>
    <row r="51" spans="1:13" ht="15.75" x14ac:dyDescent="0.25">
      <c r="A51" s="2197"/>
      <c r="B51" s="2197"/>
      <c r="C51" s="2197"/>
      <c r="D51" s="2197"/>
      <c r="F51" s="544"/>
      <c r="G51" s="15"/>
      <c r="H51" s="132"/>
      <c r="J51" s="544"/>
      <c r="K51" s="15"/>
      <c r="M51" s="47"/>
    </row>
    <row r="52" spans="1:13" ht="15.75" customHeight="1" x14ac:dyDescent="0.25">
      <c r="A52" s="1214">
        <v>1</v>
      </c>
      <c r="B52" s="515" t="s">
        <v>49</v>
      </c>
      <c r="C52" s="1237" t="s">
        <v>120</v>
      </c>
      <c r="D52" s="934" t="s">
        <v>130</v>
      </c>
      <c r="E52" s="328" t="s">
        <v>273</v>
      </c>
      <c r="F52" s="1214">
        <v>1</v>
      </c>
      <c r="G52" s="1237" t="s">
        <v>231</v>
      </c>
      <c r="H52" s="132"/>
      <c r="J52" s="1214">
        <v>1</v>
      </c>
      <c r="K52" s="1237" t="s">
        <v>232</v>
      </c>
      <c r="M52" s="913" t="s">
        <v>1075</v>
      </c>
    </row>
    <row r="53" spans="1:13" ht="15.75" customHeight="1" x14ac:dyDescent="0.25">
      <c r="A53" s="1214">
        <v>2</v>
      </c>
      <c r="B53" s="515" t="s">
        <v>15</v>
      </c>
      <c r="C53" s="1238"/>
      <c r="D53" s="934" t="s">
        <v>44</v>
      </c>
      <c r="F53" s="1214">
        <v>2</v>
      </c>
      <c r="G53" s="1238"/>
      <c r="H53" s="132"/>
      <c r="J53" s="1214">
        <v>2</v>
      </c>
      <c r="K53" s="1238"/>
      <c r="M53" s="913"/>
    </row>
    <row r="54" spans="1:13" ht="15.75" x14ac:dyDescent="0.25">
      <c r="A54" s="1214">
        <v>3</v>
      </c>
      <c r="B54" s="515" t="s">
        <v>79</v>
      </c>
      <c r="C54" s="232" t="s">
        <v>542</v>
      </c>
      <c r="D54" s="934" t="s">
        <v>130</v>
      </c>
      <c r="F54" s="1214">
        <v>3</v>
      </c>
      <c r="G54" s="232" t="s">
        <v>542</v>
      </c>
      <c r="H54" s="135"/>
      <c r="J54" s="1214">
        <v>3</v>
      </c>
      <c r="K54" s="232" t="s">
        <v>542</v>
      </c>
      <c r="M54" s="913">
        <v>9.1999999999999993</v>
      </c>
    </row>
    <row r="55" spans="1:13" ht="15.75" x14ac:dyDescent="0.25">
      <c r="A55" s="1214">
        <v>4</v>
      </c>
      <c r="B55" s="515" t="s">
        <v>34</v>
      </c>
      <c r="C55" s="1227" t="s">
        <v>110</v>
      </c>
      <c r="D55" s="934" t="s">
        <v>130</v>
      </c>
      <c r="F55" s="545">
        <v>4</v>
      </c>
      <c r="G55" s="1227" t="s">
        <v>110</v>
      </c>
      <c r="H55" s="135"/>
      <c r="J55" s="545">
        <v>4</v>
      </c>
      <c r="K55" s="1227" t="s">
        <v>110</v>
      </c>
      <c r="M55" s="913" t="s">
        <v>1098</v>
      </c>
    </row>
    <row r="56" spans="1:13" ht="15.75" x14ac:dyDescent="0.25">
      <c r="A56" s="1214">
        <v>5</v>
      </c>
      <c r="B56" s="515" t="s">
        <v>16</v>
      </c>
      <c r="C56" s="1237" t="b">
        <v>0</v>
      </c>
      <c r="D56" s="934" t="s">
        <v>130</v>
      </c>
      <c r="F56" s="1214">
        <v>5</v>
      </c>
      <c r="G56" s="1237" t="b">
        <v>0</v>
      </c>
      <c r="H56" s="132"/>
      <c r="J56" s="1214">
        <v>5</v>
      </c>
      <c r="K56" s="1237" t="b">
        <v>0</v>
      </c>
      <c r="M56" s="913" t="s">
        <v>1099</v>
      </c>
    </row>
    <row r="57" spans="1:13" ht="15.75" customHeight="1" x14ac:dyDescent="0.25">
      <c r="A57" s="1214">
        <v>6</v>
      </c>
      <c r="B57" s="515" t="s">
        <v>50</v>
      </c>
      <c r="C57" s="1238"/>
      <c r="D57" s="934" t="s">
        <v>44</v>
      </c>
      <c r="F57" s="1214">
        <v>6</v>
      </c>
      <c r="G57" s="1238"/>
      <c r="H57" s="132"/>
      <c r="J57" s="1214">
        <v>6</v>
      </c>
      <c r="K57" s="1238"/>
      <c r="M57" s="913"/>
    </row>
    <row r="58" spans="1:13" ht="15.75" x14ac:dyDescent="0.25">
      <c r="A58" s="1214">
        <v>7</v>
      </c>
      <c r="B58" s="515" t="s">
        <v>13</v>
      </c>
      <c r="C58" s="1238"/>
      <c r="D58" s="934" t="s">
        <v>44</v>
      </c>
      <c r="F58" s="1214">
        <v>7</v>
      </c>
      <c r="G58" s="1238"/>
      <c r="H58" s="132"/>
      <c r="J58" s="1214">
        <v>7</v>
      </c>
      <c r="K58" s="1238"/>
      <c r="M58" s="913"/>
    </row>
    <row r="59" spans="1:13" ht="15.75" x14ac:dyDescent="0.25">
      <c r="A59" s="1214">
        <v>8</v>
      </c>
      <c r="B59" s="515" t="s">
        <v>14</v>
      </c>
      <c r="C59" s="1208" t="str">
        <f>G19</f>
        <v>TREU</v>
      </c>
      <c r="D59" s="934" t="s">
        <v>130</v>
      </c>
      <c r="E59" s="328" t="s">
        <v>273</v>
      </c>
      <c r="F59" s="545">
        <v>8</v>
      </c>
      <c r="G59" s="1208" t="str">
        <f>C59</f>
        <v>TREU</v>
      </c>
      <c r="H59" s="135"/>
      <c r="I59" s="139"/>
      <c r="J59" s="545">
        <v>8</v>
      </c>
      <c r="K59" s="1208" t="str">
        <f>C59</f>
        <v>TREU</v>
      </c>
      <c r="M59" s="913" t="s">
        <v>1102</v>
      </c>
    </row>
    <row r="60" spans="1:13" ht="15.75" customHeight="1" x14ac:dyDescent="0.25">
      <c r="A60" s="1214">
        <v>9</v>
      </c>
      <c r="B60" s="515" t="s">
        <v>51</v>
      </c>
      <c r="C60" s="1227" t="s">
        <v>104</v>
      </c>
      <c r="D60" s="934" t="s">
        <v>130</v>
      </c>
      <c r="F60" s="545">
        <v>9</v>
      </c>
      <c r="G60" s="1227" t="s">
        <v>104</v>
      </c>
      <c r="H60" s="135"/>
      <c r="J60" s="545">
        <v>9</v>
      </c>
      <c r="K60" s="1227" t="s">
        <v>104</v>
      </c>
      <c r="M60" s="913" t="s">
        <v>1103</v>
      </c>
    </row>
    <row r="61" spans="1:13" ht="15.75" customHeight="1" x14ac:dyDescent="0.25">
      <c r="A61" s="1214">
        <v>10</v>
      </c>
      <c r="B61" s="515" t="s">
        <v>35</v>
      </c>
      <c r="C61" s="1226"/>
      <c r="D61" s="934" t="s">
        <v>44</v>
      </c>
      <c r="F61" s="545">
        <v>10</v>
      </c>
      <c r="G61" s="1226"/>
      <c r="H61" s="135"/>
      <c r="J61" s="545">
        <v>10</v>
      </c>
      <c r="K61" s="1226"/>
      <c r="M61" s="913" t="s">
        <v>1104</v>
      </c>
    </row>
    <row r="62" spans="1:13" ht="15.75" customHeight="1" x14ac:dyDescent="0.25">
      <c r="A62" s="1214">
        <v>11</v>
      </c>
      <c r="B62" s="515" t="s">
        <v>52</v>
      </c>
      <c r="C62" s="1227">
        <v>2011</v>
      </c>
      <c r="D62" s="934" t="s">
        <v>44</v>
      </c>
      <c r="F62" s="545">
        <v>11</v>
      </c>
      <c r="G62" s="1227">
        <v>2011</v>
      </c>
      <c r="H62" s="135"/>
      <c r="J62" s="545">
        <v>11</v>
      </c>
      <c r="K62" s="1227">
        <v>2011</v>
      </c>
      <c r="M62" s="913" t="s">
        <v>1104</v>
      </c>
    </row>
    <row r="63" spans="1:13" ht="15.75" customHeight="1" x14ac:dyDescent="0.25">
      <c r="A63" s="1214">
        <v>12</v>
      </c>
      <c r="B63" s="515" t="s">
        <v>53</v>
      </c>
      <c r="C63" s="1225" t="s">
        <v>636</v>
      </c>
      <c r="D63" s="934" t="s">
        <v>130</v>
      </c>
      <c r="F63" s="1214">
        <v>12</v>
      </c>
      <c r="G63" s="1225" t="s">
        <v>636</v>
      </c>
      <c r="H63" s="132"/>
      <c r="J63" s="1214">
        <v>12</v>
      </c>
      <c r="K63" s="1225" t="s">
        <v>636</v>
      </c>
      <c r="M63" s="913" t="s">
        <v>1105</v>
      </c>
    </row>
    <row r="64" spans="1:13" ht="15.75" customHeight="1" x14ac:dyDescent="0.25">
      <c r="A64" s="1214">
        <v>13</v>
      </c>
      <c r="B64" s="515" t="s">
        <v>54</v>
      </c>
      <c r="C64" s="1232" t="s">
        <v>614</v>
      </c>
      <c r="D64" s="934" t="s">
        <v>130</v>
      </c>
      <c r="F64" s="1214">
        <v>13</v>
      </c>
      <c r="G64" s="1232" t="s">
        <v>614</v>
      </c>
      <c r="H64" s="132"/>
      <c r="J64" s="1214">
        <v>13</v>
      </c>
      <c r="K64" s="1232" t="s">
        <v>614</v>
      </c>
      <c r="M64" s="913"/>
    </row>
    <row r="65" spans="1:13" ht="15.75" customHeight="1" x14ac:dyDescent="0.25">
      <c r="A65" s="1214">
        <v>14</v>
      </c>
      <c r="B65" s="515" t="s">
        <v>37</v>
      </c>
      <c r="C65" s="1232" t="s">
        <v>615</v>
      </c>
      <c r="D65" s="934" t="s">
        <v>44</v>
      </c>
      <c r="E65" s="717"/>
      <c r="F65" s="1214">
        <v>14</v>
      </c>
      <c r="G65" s="1232" t="s">
        <v>615</v>
      </c>
      <c r="H65" s="115"/>
      <c r="J65" s="1214">
        <v>14</v>
      </c>
      <c r="K65" s="1232" t="s">
        <v>615</v>
      </c>
      <c r="M65" s="913"/>
    </row>
    <row r="66" spans="1:13" ht="15.75" x14ac:dyDescent="0.25">
      <c r="A66" s="1214">
        <v>15</v>
      </c>
      <c r="B66" s="515" t="s">
        <v>55</v>
      </c>
      <c r="C66" s="1162" t="s">
        <v>901</v>
      </c>
      <c r="D66" s="934" t="s">
        <v>723</v>
      </c>
      <c r="E66" s="328"/>
      <c r="F66" s="1214">
        <v>15</v>
      </c>
      <c r="G66" s="1617" t="s">
        <v>901</v>
      </c>
      <c r="H66" s="132"/>
      <c r="J66" s="1214">
        <v>15</v>
      </c>
      <c r="K66" s="1617" t="s">
        <v>901</v>
      </c>
      <c r="M66" s="913"/>
    </row>
    <row r="67" spans="1:13" ht="15.75" customHeight="1" x14ac:dyDescent="0.25">
      <c r="A67" s="1214">
        <v>16</v>
      </c>
      <c r="B67" s="515" t="s">
        <v>56</v>
      </c>
      <c r="C67" s="94"/>
      <c r="D67" s="934" t="s">
        <v>44</v>
      </c>
      <c r="E67" s="328" t="s">
        <v>273</v>
      </c>
      <c r="F67" s="1214">
        <v>16</v>
      </c>
      <c r="G67" s="94"/>
      <c r="H67" s="135"/>
      <c r="J67" s="1214">
        <v>16</v>
      </c>
      <c r="K67" s="94"/>
      <c r="M67" s="913">
        <v>5.3</v>
      </c>
    </row>
    <row r="68" spans="1:13" ht="15.75" customHeight="1" x14ac:dyDescent="0.25">
      <c r="A68" s="1214">
        <v>17</v>
      </c>
      <c r="B68" s="515" t="s">
        <v>57</v>
      </c>
      <c r="C68" s="118"/>
      <c r="D68" s="934" t="s">
        <v>43</v>
      </c>
      <c r="E68" s="328" t="s">
        <v>273</v>
      </c>
      <c r="F68" s="1214">
        <v>17</v>
      </c>
      <c r="G68" s="118"/>
      <c r="H68" s="135"/>
      <c r="J68" s="1214">
        <v>17</v>
      </c>
      <c r="K68" s="118"/>
      <c r="M68" s="913">
        <v>5.4</v>
      </c>
    </row>
    <row r="69" spans="1:13" ht="15.75" customHeight="1" x14ac:dyDescent="0.25">
      <c r="A69" s="1214">
        <v>18</v>
      </c>
      <c r="B69" s="515" t="s">
        <v>129</v>
      </c>
      <c r="C69" s="1208" t="s">
        <v>105</v>
      </c>
      <c r="D69" s="934" t="s">
        <v>130</v>
      </c>
      <c r="E69" s="328" t="s">
        <v>273</v>
      </c>
      <c r="F69" s="545">
        <v>18</v>
      </c>
      <c r="G69" s="1208" t="s">
        <v>105</v>
      </c>
      <c r="H69" s="135"/>
      <c r="J69" s="545">
        <v>18</v>
      </c>
      <c r="K69" s="1208" t="s">
        <v>105</v>
      </c>
      <c r="M69" s="913">
        <v>6.3</v>
      </c>
    </row>
    <row r="70" spans="1:13" ht="15.75" x14ac:dyDescent="0.25">
      <c r="A70" s="1214">
        <v>19</v>
      </c>
      <c r="B70" s="515" t="s">
        <v>17</v>
      </c>
      <c r="C70" s="1203" t="b">
        <v>0</v>
      </c>
      <c r="D70" s="934" t="s">
        <v>130</v>
      </c>
      <c r="F70" s="1214">
        <v>19</v>
      </c>
      <c r="G70" s="1203" t="b">
        <v>0</v>
      </c>
      <c r="H70" s="132"/>
      <c r="J70" s="1214">
        <v>19</v>
      </c>
      <c r="K70" s="1203" t="b">
        <v>0</v>
      </c>
      <c r="M70" s="913"/>
    </row>
    <row r="71" spans="1:13" ht="15.75" customHeight="1" x14ac:dyDescent="0.25">
      <c r="A71" s="1214">
        <v>20</v>
      </c>
      <c r="B71" s="515" t="s">
        <v>18</v>
      </c>
      <c r="C71" s="1203" t="s">
        <v>111</v>
      </c>
      <c r="D71" s="545" t="s">
        <v>130</v>
      </c>
      <c r="E71" s="328" t="s">
        <v>273</v>
      </c>
      <c r="F71" s="1214">
        <v>20</v>
      </c>
      <c r="G71" s="1203" t="s">
        <v>111</v>
      </c>
      <c r="H71" s="132"/>
      <c r="J71" s="1214">
        <v>20</v>
      </c>
      <c r="K71" s="1203" t="s">
        <v>111</v>
      </c>
      <c r="M71" s="913"/>
    </row>
    <row r="72" spans="1:13" ht="15.75" x14ac:dyDescent="0.25">
      <c r="A72" s="1214">
        <v>21</v>
      </c>
      <c r="B72" s="515" t="s">
        <v>58</v>
      </c>
      <c r="C72" s="1203" t="b">
        <v>0</v>
      </c>
      <c r="D72" s="934" t="s">
        <v>130</v>
      </c>
      <c r="F72" s="1214">
        <v>21</v>
      </c>
      <c r="G72" s="1203" t="b">
        <v>0</v>
      </c>
      <c r="H72" s="132"/>
      <c r="J72" s="1214">
        <v>21</v>
      </c>
      <c r="K72" s="1203" t="b">
        <v>0</v>
      </c>
      <c r="M72" s="913" t="s">
        <v>1106</v>
      </c>
    </row>
    <row r="73" spans="1:13" ht="15.75" customHeight="1" x14ac:dyDescent="0.25">
      <c r="A73" s="1214">
        <v>22</v>
      </c>
      <c r="B73" s="515" t="s">
        <v>619</v>
      </c>
      <c r="C73" s="1203" t="s">
        <v>195</v>
      </c>
      <c r="D73" s="934" t="s">
        <v>130</v>
      </c>
      <c r="E73" s="328" t="s">
        <v>273</v>
      </c>
      <c r="F73" s="1214">
        <v>22</v>
      </c>
      <c r="G73" s="1203" t="s">
        <v>195</v>
      </c>
      <c r="H73" s="132"/>
      <c r="J73" s="1214">
        <v>22</v>
      </c>
      <c r="K73" s="1203" t="s">
        <v>195</v>
      </c>
      <c r="M73" s="913" t="s">
        <v>1082</v>
      </c>
    </row>
    <row r="74" spans="1:13" ht="15.75" x14ac:dyDescent="0.25">
      <c r="A74" s="1214">
        <v>23</v>
      </c>
      <c r="B74" s="515" t="s">
        <v>59</v>
      </c>
      <c r="C74" s="1230">
        <f>C28</f>
        <v>-6.1000000000000004E-3</v>
      </c>
      <c r="D74" s="934" t="s">
        <v>44</v>
      </c>
      <c r="F74" s="1214">
        <v>23</v>
      </c>
      <c r="G74" s="1230">
        <f>C74</f>
        <v>-6.1000000000000004E-3</v>
      </c>
      <c r="H74" s="135"/>
      <c r="J74" s="1214">
        <v>23</v>
      </c>
      <c r="K74" s="1230">
        <f>C74</f>
        <v>-6.1000000000000004E-3</v>
      </c>
      <c r="M74" s="913" t="s">
        <v>1107</v>
      </c>
    </row>
    <row r="75" spans="1:13" ht="15.75" customHeight="1" x14ac:dyDescent="0.25">
      <c r="A75" s="1214">
        <v>24</v>
      </c>
      <c r="B75" s="515" t="s">
        <v>60</v>
      </c>
      <c r="C75" s="1237" t="s">
        <v>112</v>
      </c>
      <c r="D75" s="934" t="s">
        <v>44</v>
      </c>
      <c r="F75" s="1214">
        <v>24</v>
      </c>
      <c r="G75" s="1237" t="s">
        <v>112</v>
      </c>
      <c r="H75" s="132"/>
      <c r="J75" s="1214">
        <v>24</v>
      </c>
      <c r="K75" s="1237" t="s">
        <v>112</v>
      </c>
      <c r="M75" s="913"/>
    </row>
    <row r="76" spans="1:13" ht="15.75" x14ac:dyDescent="0.25">
      <c r="A76" s="1214">
        <v>25</v>
      </c>
      <c r="B76" s="515" t="s">
        <v>61</v>
      </c>
      <c r="C76" s="1238"/>
      <c r="D76" s="934" t="s">
        <v>44</v>
      </c>
      <c r="F76" s="1214">
        <v>25</v>
      </c>
      <c r="G76" s="1238"/>
      <c r="H76" s="132"/>
      <c r="J76" s="1214">
        <v>25</v>
      </c>
      <c r="K76" s="1238"/>
      <c r="M76" s="913"/>
    </row>
    <row r="77" spans="1:13" ht="15.75" customHeight="1" x14ac:dyDescent="0.25">
      <c r="A77" s="1214">
        <v>26</v>
      </c>
      <c r="B77" s="515" t="s">
        <v>62</v>
      </c>
      <c r="C77" s="1238"/>
      <c r="D77" s="934" t="s">
        <v>44</v>
      </c>
      <c r="F77" s="1214">
        <v>26</v>
      </c>
      <c r="G77" s="1238"/>
      <c r="H77" s="132"/>
      <c r="J77" s="1214">
        <v>26</v>
      </c>
      <c r="K77" s="1238"/>
      <c r="M77" s="913"/>
    </row>
    <row r="78" spans="1:13" ht="15.75" customHeight="1" x14ac:dyDescent="0.25">
      <c r="A78" s="1214">
        <v>27</v>
      </c>
      <c r="B78" s="515" t="s">
        <v>63</v>
      </c>
      <c r="C78" s="1238"/>
      <c r="D78" s="934" t="s">
        <v>44</v>
      </c>
      <c r="F78" s="1214">
        <v>27</v>
      </c>
      <c r="G78" s="1238"/>
      <c r="H78" s="132"/>
      <c r="J78" s="1214">
        <v>27</v>
      </c>
      <c r="K78" s="1238"/>
      <c r="M78" s="913"/>
    </row>
    <row r="79" spans="1:13" ht="15.75" customHeight="1" x14ac:dyDescent="0.25">
      <c r="A79" s="1214">
        <v>28</v>
      </c>
      <c r="B79" s="515" t="s">
        <v>64</v>
      </c>
      <c r="C79" s="1238"/>
      <c r="D79" s="934" t="s">
        <v>44</v>
      </c>
      <c r="F79" s="1214">
        <v>28</v>
      </c>
      <c r="G79" s="1238"/>
      <c r="H79" s="132"/>
      <c r="J79" s="1214">
        <v>28</v>
      </c>
      <c r="K79" s="1238"/>
      <c r="M79" s="913"/>
    </row>
    <row r="80" spans="1:13" ht="15.75" customHeight="1" x14ac:dyDescent="0.25">
      <c r="A80" s="1214">
        <v>29</v>
      </c>
      <c r="B80" s="515" t="s">
        <v>65</v>
      </c>
      <c r="C80" s="1238"/>
      <c r="D80" s="934" t="s">
        <v>44</v>
      </c>
      <c r="F80" s="1214">
        <v>29</v>
      </c>
      <c r="G80" s="1238"/>
      <c r="H80" s="132"/>
      <c r="J80" s="1214">
        <v>29</v>
      </c>
      <c r="K80" s="1238"/>
      <c r="M80" s="913"/>
    </row>
    <row r="81" spans="1:13" ht="15.75" customHeight="1" x14ac:dyDescent="0.25">
      <c r="A81" s="1214">
        <v>30</v>
      </c>
      <c r="B81" s="515" t="s">
        <v>66</v>
      </c>
      <c r="C81" s="1238"/>
      <c r="D81" s="934" t="s">
        <v>44</v>
      </c>
      <c r="F81" s="1214">
        <v>30</v>
      </c>
      <c r="G81" s="1238"/>
      <c r="H81" s="132"/>
      <c r="J81" s="1214">
        <v>30</v>
      </c>
      <c r="K81" s="1238"/>
      <c r="M81" s="913"/>
    </row>
    <row r="82" spans="1:13" ht="15.75" customHeight="1" x14ac:dyDescent="0.25">
      <c r="A82" s="1214">
        <v>31</v>
      </c>
      <c r="B82" s="515" t="s">
        <v>67</v>
      </c>
      <c r="C82" s="1238"/>
      <c r="D82" s="934" t="s">
        <v>44</v>
      </c>
      <c r="F82" s="1214">
        <v>31</v>
      </c>
      <c r="G82" s="1238"/>
      <c r="H82" s="132"/>
      <c r="J82" s="1214">
        <v>31</v>
      </c>
      <c r="K82" s="1238"/>
      <c r="M82" s="913"/>
    </row>
    <row r="83" spans="1:13" ht="15.75" x14ac:dyDescent="0.25">
      <c r="A83" s="1214">
        <v>32</v>
      </c>
      <c r="B83" s="515" t="s">
        <v>68</v>
      </c>
      <c r="C83" s="1238"/>
      <c r="D83" s="934" t="s">
        <v>44</v>
      </c>
      <c r="F83" s="1214">
        <v>32</v>
      </c>
      <c r="G83" s="1238"/>
      <c r="H83" s="132"/>
      <c r="J83" s="1214">
        <v>32</v>
      </c>
      <c r="K83" s="1238"/>
      <c r="M83" s="913"/>
    </row>
    <row r="84" spans="1:13" ht="15.75" customHeight="1" x14ac:dyDescent="0.25">
      <c r="A84" s="1214">
        <v>35</v>
      </c>
      <c r="B84" s="515" t="s">
        <v>72</v>
      </c>
      <c r="C84" s="1238"/>
      <c r="D84" s="934" t="s">
        <v>43</v>
      </c>
      <c r="F84" s="1214">
        <v>35</v>
      </c>
      <c r="G84" s="1238"/>
      <c r="H84" s="132"/>
      <c r="J84" s="1214">
        <v>35</v>
      </c>
      <c r="K84" s="1238"/>
      <c r="M84" s="913"/>
    </row>
    <row r="85" spans="1:13" ht="15.75" x14ac:dyDescent="0.25">
      <c r="A85" s="1214">
        <v>36</v>
      </c>
      <c r="B85" s="515" t="s">
        <v>73</v>
      </c>
      <c r="C85" s="1238"/>
      <c r="D85" s="934" t="s">
        <v>44</v>
      </c>
      <c r="F85" s="1214">
        <v>36</v>
      </c>
      <c r="G85" s="1238"/>
      <c r="H85" s="132"/>
      <c r="J85" s="1214">
        <v>36</v>
      </c>
      <c r="K85" s="1238"/>
      <c r="M85" s="913"/>
    </row>
    <row r="86" spans="1:13" ht="15.75" customHeight="1" x14ac:dyDescent="0.25">
      <c r="A86" s="1214">
        <v>37</v>
      </c>
      <c r="B86" s="515" t="s">
        <v>69</v>
      </c>
      <c r="C86" s="1229">
        <f>C26/3</f>
        <v>10162756.897260273</v>
      </c>
      <c r="D86" s="934" t="s">
        <v>130</v>
      </c>
      <c r="F86" s="1214">
        <v>37</v>
      </c>
      <c r="G86" s="1229">
        <f>C86</f>
        <v>10162756.897260273</v>
      </c>
      <c r="H86" s="132"/>
      <c r="J86" s="1214">
        <v>37</v>
      </c>
      <c r="K86" s="1229">
        <f>C86</f>
        <v>10162756.897260273</v>
      </c>
      <c r="M86" s="913" t="s">
        <v>1108</v>
      </c>
    </row>
    <row r="87" spans="1:13" ht="15.75" customHeight="1" x14ac:dyDescent="0.25">
      <c r="A87" s="1214">
        <v>38</v>
      </c>
      <c r="B87" s="515" t="s">
        <v>70</v>
      </c>
      <c r="C87" s="1229">
        <f>C29/3</f>
        <v>10161551.481372736</v>
      </c>
      <c r="D87" s="934" t="s">
        <v>44</v>
      </c>
      <c r="F87" s="1214">
        <v>38</v>
      </c>
      <c r="G87" s="1229">
        <f>C87</f>
        <v>10161551.481372736</v>
      </c>
      <c r="H87" s="132"/>
      <c r="J87" s="1214">
        <v>38</v>
      </c>
      <c r="K87" s="1229">
        <f>C87</f>
        <v>10161551.481372736</v>
      </c>
      <c r="M87" s="913">
        <v>5.7</v>
      </c>
    </row>
    <row r="88" spans="1:13" ht="15.75" customHeight="1" x14ac:dyDescent="0.25">
      <c r="A88" s="1214">
        <v>39</v>
      </c>
      <c r="B88" s="515" t="s">
        <v>71</v>
      </c>
      <c r="C88" s="1237" t="str">
        <f>C27</f>
        <v>EUR</v>
      </c>
      <c r="D88" s="934" t="s">
        <v>130</v>
      </c>
      <c r="F88" s="1214">
        <v>39</v>
      </c>
      <c r="G88" s="1237" t="str">
        <f>C88</f>
        <v>EUR</v>
      </c>
      <c r="H88" s="132"/>
      <c r="J88" s="1214">
        <v>39</v>
      </c>
      <c r="K88" s="1237" t="str">
        <f>G88</f>
        <v>EUR</v>
      </c>
      <c r="M88" s="913">
        <v>5.5</v>
      </c>
    </row>
    <row r="89" spans="1:13" ht="15.75" customHeight="1" x14ac:dyDescent="0.25">
      <c r="A89" s="1214">
        <v>73</v>
      </c>
      <c r="B89" s="515" t="s">
        <v>81</v>
      </c>
      <c r="C89" s="1780" t="b">
        <v>1</v>
      </c>
      <c r="D89" s="545" t="s">
        <v>130</v>
      </c>
      <c r="E89" s="328" t="s">
        <v>273</v>
      </c>
      <c r="F89" s="1214">
        <v>73</v>
      </c>
      <c r="G89" s="1780" t="b">
        <v>1</v>
      </c>
      <c r="H89" s="135"/>
      <c r="J89" s="1214">
        <v>73</v>
      </c>
      <c r="K89" s="1780" t="b">
        <v>1</v>
      </c>
      <c r="M89" s="913">
        <v>6.1</v>
      </c>
    </row>
    <row r="90" spans="1:13" ht="15.75" customHeight="1" x14ac:dyDescent="0.25">
      <c r="A90" s="1214">
        <v>74</v>
      </c>
      <c r="B90" s="515" t="s">
        <v>78</v>
      </c>
      <c r="C90" s="1162" t="s">
        <v>901</v>
      </c>
      <c r="D90" s="935" t="s">
        <v>723</v>
      </c>
      <c r="F90" s="1214">
        <v>74</v>
      </c>
      <c r="G90" s="1585" t="s">
        <v>901</v>
      </c>
      <c r="H90" s="115"/>
      <c r="J90" s="1214">
        <v>74</v>
      </c>
      <c r="K90" s="1585" t="s">
        <v>901</v>
      </c>
      <c r="M90" s="913">
        <v>6.2</v>
      </c>
    </row>
    <row r="91" spans="1:13" ht="15.75" customHeight="1" x14ac:dyDescent="0.25">
      <c r="A91" s="1214">
        <v>75</v>
      </c>
      <c r="B91" s="515" t="s">
        <v>19</v>
      </c>
      <c r="C91" s="1237" t="s">
        <v>113</v>
      </c>
      <c r="D91" s="545" t="s">
        <v>44</v>
      </c>
      <c r="F91" s="1214">
        <v>75</v>
      </c>
      <c r="G91" s="1237" t="s">
        <v>113</v>
      </c>
      <c r="H91" s="132"/>
      <c r="J91" s="1214">
        <v>75</v>
      </c>
      <c r="K91" s="1237" t="s">
        <v>113</v>
      </c>
      <c r="M91" s="913"/>
    </row>
    <row r="92" spans="1:13" ht="15.75" customHeight="1" x14ac:dyDescent="0.25">
      <c r="A92" s="1214">
        <v>76</v>
      </c>
      <c r="B92" s="1006" t="s">
        <v>30</v>
      </c>
      <c r="C92" s="1238"/>
      <c r="D92" s="545" t="s">
        <v>44</v>
      </c>
      <c r="F92" s="1214">
        <v>76</v>
      </c>
      <c r="G92" s="1238"/>
      <c r="H92" s="132"/>
      <c r="J92" s="1214">
        <v>76</v>
      </c>
      <c r="K92" s="1238"/>
      <c r="M92" s="913"/>
    </row>
    <row r="93" spans="1:13" ht="15.75" customHeight="1" x14ac:dyDescent="0.25">
      <c r="A93" s="1214">
        <v>77</v>
      </c>
      <c r="B93" s="1006" t="s">
        <v>31</v>
      </c>
      <c r="C93" s="1238"/>
      <c r="D93" s="545" t="s">
        <v>44</v>
      </c>
      <c r="F93" s="1214">
        <v>77</v>
      </c>
      <c r="G93" s="1238"/>
      <c r="H93" s="132"/>
      <c r="J93" s="1214">
        <v>77</v>
      </c>
      <c r="K93" s="1238"/>
      <c r="M93" s="913"/>
    </row>
    <row r="94" spans="1:13" ht="15.75" customHeight="1" x14ac:dyDescent="0.25">
      <c r="A94" s="1214">
        <v>78</v>
      </c>
      <c r="B94" s="1006" t="s">
        <v>77</v>
      </c>
      <c r="C94" s="1237" t="str">
        <f>G22</f>
        <v>DE0001102317</v>
      </c>
      <c r="D94" s="545" t="s">
        <v>44</v>
      </c>
      <c r="F94" s="1214">
        <v>78</v>
      </c>
      <c r="G94" s="1237" t="str">
        <f>C94</f>
        <v>DE0001102317</v>
      </c>
      <c r="H94" s="132"/>
      <c r="J94" s="1214">
        <v>78</v>
      </c>
      <c r="K94" s="1237" t="str">
        <f>C94</f>
        <v>DE0001102317</v>
      </c>
      <c r="M94" s="913"/>
    </row>
    <row r="95" spans="1:13" ht="15.75" customHeight="1" x14ac:dyDescent="0.25">
      <c r="A95" s="1214">
        <v>79</v>
      </c>
      <c r="B95" s="1006" t="s">
        <v>76</v>
      </c>
      <c r="C95" s="1237" t="s">
        <v>118</v>
      </c>
      <c r="D95" s="545" t="s">
        <v>44</v>
      </c>
      <c r="F95" s="1214">
        <v>79</v>
      </c>
      <c r="G95" s="1237" t="s">
        <v>118</v>
      </c>
      <c r="H95" s="132"/>
      <c r="J95" s="1214">
        <v>79</v>
      </c>
      <c r="K95" s="1237" t="s">
        <v>118</v>
      </c>
      <c r="M95" s="913">
        <v>6.12</v>
      </c>
    </row>
    <row r="96" spans="1:13" ht="15.75" customHeight="1" x14ac:dyDescent="0.25">
      <c r="A96" s="1214">
        <v>83</v>
      </c>
      <c r="B96" s="1006" t="s">
        <v>20</v>
      </c>
      <c r="C96" s="1229">
        <f>C24/3</f>
        <v>10000000</v>
      </c>
      <c r="D96" s="545" t="s">
        <v>44</v>
      </c>
      <c r="E96" s="328" t="s">
        <v>273</v>
      </c>
      <c r="F96" s="1214">
        <v>83</v>
      </c>
      <c r="G96" s="1229">
        <f>C96</f>
        <v>10000000</v>
      </c>
      <c r="H96" s="132"/>
      <c r="J96" s="1214">
        <v>83</v>
      </c>
      <c r="K96" s="1229">
        <f>C96</f>
        <v>10000000</v>
      </c>
      <c r="M96" s="913" t="s">
        <v>1111</v>
      </c>
    </row>
    <row r="97" spans="1:13" ht="15.75" customHeight="1" x14ac:dyDescent="0.25">
      <c r="A97" s="1214">
        <v>85</v>
      </c>
      <c r="B97" s="515" t="s">
        <v>21</v>
      </c>
      <c r="C97" s="1237" t="s">
        <v>99</v>
      </c>
      <c r="D97" s="545" t="s">
        <v>43</v>
      </c>
      <c r="F97" s="1214">
        <v>85</v>
      </c>
      <c r="G97" s="1237" t="s">
        <v>99</v>
      </c>
      <c r="H97" s="132"/>
      <c r="J97" s="1214">
        <v>85</v>
      </c>
      <c r="K97" s="1237" t="s">
        <v>99</v>
      </c>
      <c r="M97" s="913">
        <v>6.5</v>
      </c>
    </row>
    <row r="98" spans="1:13" ht="15.75" x14ac:dyDescent="0.25">
      <c r="A98" s="1214">
        <v>86</v>
      </c>
      <c r="B98" s="515" t="s">
        <v>22</v>
      </c>
      <c r="C98" s="1238"/>
      <c r="D98" s="545" t="s">
        <v>43</v>
      </c>
      <c r="E98" s="328" t="s">
        <v>273</v>
      </c>
      <c r="F98" s="1214">
        <v>86</v>
      </c>
      <c r="G98" s="1238"/>
      <c r="H98" s="132"/>
      <c r="J98" s="1214">
        <v>86</v>
      </c>
      <c r="K98" s="1238"/>
      <c r="M98" s="913">
        <v>6.6</v>
      </c>
    </row>
    <row r="99" spans="1:13" ht="15.75" x14ac:dyDescent="0.25">
      <c r="A99" s="1214">
        <v>87</v>
      </c>
      <c r="B99" s="515" t="s">
        <v>23</v>
      </c>
      <c r="C99" s="123">
        <f>(C25/C24)*100</f>
        <v>102.13826027397259</v>
      </c>
      <c r="D99" s="545" t="s">
        <v>44</v>
      </c>
      <c r="E99" s="328" t="s">
        <v>273</v>
      </c>
      <c r="F99" s="1214">
        <v>87</v>
      </c>
      <c r="G99" s="849">
        <f>C99</f>
        <v>102.13826027397259</v>
      </c>
      <c r="H99" s="135"/>
      <c r="J99" s="1214">
        <v>87</v>
      </c>
      <c r="K99" s="849">
        <f>C99</f>
        <v>102.13826027397259</v>
      </c>
      <c r="M99" s="913">
        <v>6.7</v>
      </c>
    </row>
    <row r="100" spans="1:13" ht="15.75" customHeight="1" x14ac:dyDescent="0.25">
      <c r="A100" s="1214">
        <v>88</v>
      </c>
      <c r="B100" s="515" t="s">
        <v>24</v>
      </c>
      <c r="C100" s="1229">
        <f>C25/3</f>
        <v>10213826.027397258</v>
      </c>
      <c r="D100" s="545" t="s">
        <v>44</v>
      </c>
      <c r="E100" s="328" t="s">
        <v>273</v>
      </c>
      <c r="F100" s="1214">
        <v>88</v>
      </c>
      <c r="G100" s="1229">
        <f>C100</f>
        <v>10213826.027397258</v>
      </c>
      <c r="H100" s="135"/>
      <c r="J100" s="1214">
        <v>88</v>
      </c>
      <c r="K100" s="1229">
        <f>C100</f>
        <v>10213826.027397258</v>
      </c>
      <c r="M100" s="913" t="s">
        <v>1112</v>
      </c>
    </row>
    <row r="101" spans="1:13" ht="15.75" x14ac:dyDescent="0.25">
      <c r="A101" s="1214">
        <v>89</v>
      </c>
      <c r="B101" s="515" t="s">
        <v>25</v>
      </c>
      <c r="C101" s="1231">
        <v>0.5</v>
      </c>
      <c r="D101" s="545" t="s">
        <v>44</v>
      </c>
      <c r="F101" s="1214">
        <v>89</v>
      </c>
      <c r="G101" s="1231">
        <v>0.5</v>
      </c>
      <c r="H101" s="132"/>
      <c r="J101" s="1214">
        <v>89</v>
      </c>
      <c r="K101" s="1231">
        <v>0.5</v>
      </c>
      <c r="M101" s="913" t="s">
        <v>1113</v>
      </c>
    </row>
    <row r="102" spans="1:13" ht="15.75" x14ac:dyDescent="0.25">
      <c r="A102" s="1214">
        <v>90</v>
      </c>
      <c r="B102" s="515" t="s">
        <v>26</v>
      </c>
      <c r="C102" s="1237" t="s">
        <v>114</v>
      </c>
      <c r="D102" s="545" t="s">
        <v>44</v>
      </c>
      <c r="F102" s="1214">
        <v>90</v>
      </c>
      <c r="G102" s="1237" t="s">
        <v>114</v>
      </c>
      <c r="H102" s="132"/>
      <c r="J102" s="1214">
        <v>90</v>
      </c>
      <c r="K102" s="1237" t="s">
        <v>114</v>
      </c>
      <c r="M102" s="913">
        <v>6.13</v>
      </c>
    </row>
    <row r="103" spans="1:13" ht="15.75" customHeight="1" x14ac:dyDescent="0.25">
      <c r="A103" s="1214">
        <v>91</v>
      </c>
      <c r="B103" s="515" t="s">
        <v>27</v>
      </c>
      <c r="C103" s="1239" t="s">
        <v>121</v>
      </c>
      <c r="D103" s="545" t="s">
        <v>44</v>
      </c>
      <c r="E103" s="328" t="s">
        <v>273</v>
      </c>
      <c r="F103" s="1214">
        <v>91</v>
      </c>
      <c r="G103" s="1239" t="s">
        <v>121</v>
      </c>
      <c r="H103" s="115"/>
      <c r="J103" s="1214">
        <v>91</v>
      </c>
      <c r="K103" s="1239" t="s">
        <v>121</v>
      </c>
      <c r="M103" s="913"/>
    </row>
    <row r="104" spans="1:13" ht="15.75" customHeight="1" x14ac:dyDescent="0.25">
      <c r="A104" s="1214">
        <v>92</v>
      </c>
      <c r="B104" s="515" t="s">
        <v>28</v>
      </c>
      <c r="C104" s="1237" t="s">
        <v>115</v>
      </c>
      <c r="D104" s="545" t="s">
        <v>44</v>
      </c>
      <c r="F104" s="1214">
        <v>92</v>
      </c>
      <c r="G104" s="1237" t="s">
        <v>115</v>
      </c>
      <c r="H104" s="132"/>
      <c r="J104" s="1214">
        <v>92</v>
      </c>
      <c r="K104" s="1237" t="s">
        <v>115</v>
      </c>
      <c r="M104" s="913">
        <v>6.11</v>
      </c>
    </row>
    <row r="105" spans="1:13" ht="15.75" x14ac:dyDescent="0.25">
      <c r="A105" s="1214">
        <v>93</v>
      </c>
      <c r="B105" s="515" t="s">
        <v>75</v>
      </c>
      <c r="C105" s="22" t="s">
        <v>119</v>
      </c>
      <c r="D105" s="545" t="s">
        <v>44</v>
      </c>
      <c r="F105" s="1214">
        <v>93</v>
      </c>
      <c r="G105" s="22" t="s">
        <v>119</v>
      </c>
      <c r="H105" s="132"/>
      <c r="J105" s="1214">
        <v>93</v>
      </c>
      <c r="K105" s="22" t="s">
        <v>119</v>
      </c>
      <c r="M105" s="1647">
        <v>6.1</v>
      </c>
    </row>
    <row r="106" spans="1:13" ht="15.75" x14ac:dyDescent="0.25">
      <c r="A106" s="1214">
        <v>94</v>
      </c>
      <c r="B106" s="515" t="s">
        <v>74</v>
      </c>
      <c r="C106" s="1237" t="s">
        <v>116</v>
      </c>
      <c r="D106" s="545" t="s">
        <v>44</v>
      </c>
      <c r="F106" s="1214">
        <v>94</v>
      </c>
      <c r="G106" s="1237" t="s">
        <v>116</v>
      </c>
      <c r="H106" s="132"/>
      <c r="J106" s="1214">
        <v>94</v>
      </c>
      <c r="K106" s="1237" t="s">
        <v>116</v>
      </c>
      <c r="M106" s="913">
        <v>6.14</v>
      </c>
    </row>
    <row r="107" spans="1:13" ht="15.75" customHeight="1" x14ac:dyDescent="0.25">
      <c r="A107" s="1214">
        <v>95</v>
      </c>
      <c r="B107" s="1006" t="s">
        <v>38</v>
      </c>
      <c r="C107" s="1203" t="b">
        <v>1</v>
      </c>
      <c r="D107" s="545" t="s">
        <v>44</v>
      </c>
      <c r="E107" s="328" t="s">
        <v>273</v>
      </c>
      <c r="F107" s="1214">
        <v>95</v>
      </c>
      <c r="G107" s="1237" t="b">
        <v>1</v>
      </c>
      <c r="H107" s="132"/>
      <c r="J107" s="1214">
        <v>95</v>
      </c>
      <c r="K107" s="1237" t="b">
        <v>1</v>
      </c>
      <c r="M107" s="913">
        <v>6.15</v>
      </c>
    </row>
    <row r="108" spans="1:13" ht="15.75" customHeight="1" x14ac:dyDescent="0.25">
      <c r="A108" s="203">
        <v>96</v>
      </c>
      <c r="B108" s="526" t="s">
        <v>36</v>
      </c>
      <c r="C108" s="1238"/>
      <c r="D108" s="545" t="s">
        <v>44</v>
      </c>
      <c r="F108" s="203">
        <v>96</v>
      </c>
      <c r="G108" s="1238"/>
      <c r="H108" s="134"/>
      <c r="J108" s="203">
        <v>96</v>
      </c>
      <c r="K108" s="1238"/>
      <c r="M108" s="913"/>
    </row>
    <row r="109" spans="1:13" ht="15.75" x14ac:dyDescent="0.25">
      <c r="A109" s="203">
        <v>97</v>
      </c>
      <c r="B109" s="526" t="s">
        <v>32</v>
      </c>
      <c r="C109" s="1238"/>
      <c r="D109" s="545" t="s">
        <v>44</v>
      </c>
      <c r="F109" s="203">
        <v>97</v>
      </c>
      <c r="G109" s="1238"/>
      <c r="H109" s="134"/>
      <c r="J109" s="203">
        <v>97</v>
      </c>
      <c r="K109" s="1238"/>
      <c r="M109" s="913"/>
    </row>
    <row r="110" spans="1:13" s="7" customFormat="1" ht="15.75" x14ac:dyDescent="0.25">
      <c r="A110" s="203">
        <v>98</v>
      </c>
      <c r="B110" s="526" t="s">
        <v>39</v>
      </c>
      <c r="C110" s="1203" t="s">
        <v>47</v>
      </c>
      <c r="D110" s="934" t="s">
        <v>130</v>
      </c>
      <c r="E110" s="139"/>
      <c r="F110" s="203">
        <v>98</v>
      </c>
      <c r="G110" s="1203" t="s">
        <v>47</v>
      </c>
      <c r="H110" s="134"/>
      <c r="J110" s="203">
        <v>98</v>
      </c>
      <c r="K110" s="1203" t="s">
        <v>47</v>
      </c>
      <c r="M110" s="913" t="s">
        <v>1115</v>
      </c>
    </row>
    <row r="111" spans="1:13" s="7" customFormat="1" ht="15.75" x14ac:dyDescent="0.25">
      <c r="A111" s="203">
        <v>99</v>
      </c>
      <c r="B111" s="526" t="s">
        <v>29</v>
      </c>
      <c r="C111" s="1242" t="s">
        <v>117</v>
      </c>
      <c r="D111" s="934" t="s">
        <v>130</v>
      </c>
      <c r="E111" s="157"/>
      <c r="F111" s="203">
        <v>99</v>
      </c>
      <c r="G111" s="1203" t="s">
        <v>117</v>
      </c>
      <c r="H111" s="135"/>
      <c r="J111" s="203">
        <v>99</v>
      </c>
      <c r="K111" s="1203" t="s">
        <v>117</v>
      </c>
      <c r="M111" s="913">
        <v>8.1</v>
      </c>
    </row>
    <row r="112" spans="1:13" s="7" customFormat="1" ht="15.75" x14ac:dyDescent="0.25">
      <c r="A112" s="134" t="s">
        <v>122</v>
      </c>
      <c r="C112" s="63">
        <v>49</v>
      </c>
      <c r="D112" s="53"/>
      <c r="E112" s="1770"/>
      <c r="F112" s="53"/>
      <c r="G112" s="63">
        <v>49</v>
      </c>
      <c r="H112" s="134"/>
      <c r="K112" s="63">
        <v>49</v>
      </c>
    </row>
    <row r="113" spans="1:14" s="7" customFormat="1" x14ac:dyDescent="0.25">
      <c r="C113" s="152"/>
      <c r="D113" s="54"/>
      <c r="E113" s="139"/>
    </row>
    <row r="114" spans="1:14" s="7" customFormat="1" ht="15.75" x14ac:dyDescent="0.25">
      <c r="A114" s="635">
        <v>1.1000000000000001</v>
      </c>
      <c r="B114" s="2257" t="s">
        <v>158</v>
      </c>
      <c r="C114" s="2257"/>
      <c r="D114" s="2257"/>
      <c r="E114" s="2257"/>
      <c r="F114" s="2257"/>
      <c r="G114" s="633"/>
    </row>
    <row r="115" spans="1:14" s="7" customFormat="1" ht="15.75" customHeight="1" x14ac:dyDescent="0.25">
      <c r="A115" s="2258">
        <v>1.2</v>
      </c>
      <c r="B115" s="2185" t="s">
        <v>803</v>
      </c>
      <c r="C115" s="2186"/>
      <c r="D115" s="2186"/>
      <c r="E115" s="2186"/>
      <c r="F115" s="2187"/>
      <c r="G115" s="484"/>
    </row>
    <row r="116" spans="1:14" s="7" customFormat="1" ht="15.75" x14ac:dyDescent="0.25">
      <c r="A116" s="2273"/>
      <c r="B116" s="2207"/>
      <c r="C116" s="2208"/>
      <c r="D116" s="2208"/>
      <c r="E116" s="2208"/>
      <c r="F116" s="2209"/>
      <c r="G116" s="1211"/>
      <c r="J116" s="135"/>
      <c r="K116" s="633"/>
      <c r="L116" s="633"/>
      <c r="M116" s="633"/>
      <c r="N116" s="633"/>
    </row>
    <row r="117" spans="1:14" s="7" customFormat="1" ht="15.75" x14ac:dyDescent="0.25">
      <c r="A117" s="637">
        <v>1.3</v>
      </c>
      <c r="B117" s="2223" t="s">
        <v>516</v>
      </c>
      <c r="C117" s="2223"/>
      <c r="D117" s="2223"/>
      <c r="E117" s="2223"/>
      <c r="F117" s="2223"/>
      <c r="G117" s="1211"/>
      <c r="J117" s="2315"/>
      <c r="K117" s="530"/>
      <c r="L117" s="530"/>
      <c r="M117" s="530"/>
      <c r="N117" s="530"/>
    </row>
    <row r="118" spans="1:14" s="7" customFormat="1" ht="15.75" x14ac:dyDescent="0.25">
      <c r="A118" s="635">
        <v>1.7</v>
      </c>
      <c r="B118" s="2222" t="s">
        <v>244</v>
      </c>
      <c r="C118" s="2222"/>
      <c r="D118" s="2222"/>
      <c r="E118" s="2222"/>
      <c r="F118" s="2222"/>
      <c r="G118" s="484"/>
      <c r="J118" s="2315"/>
      <c r="K118" s="530"/>
      <c r="L118" s="530"/>
      <c r="M118" s="530"/>
      <c r="N118" s="530"/>
    </row>
    <row r="119" spans="1:14" s="7" customFormat="1" ht="15.75" x14ac:dyDescent="0.25">
      <c r="A119" s="635">
        <v>1.8</v>
      </c>
      <c r="B119" s="2222" t="s">
        <v>245</v>
      </c>
      <c r="C119" s="2222"/>
      <c r="D119" s="2222"/>
      <c r="E119" s="2222"/>
      <c r="F119" s="2222"/>
      <c r="G119" s="484"/>
      <c r="J119" s="115"/>
      <c r="K119" s="725"/>
      <c r="L119" s="725"/>
      <c r="M119" s="725"/>
      <c r="N119" s="725"/>
    </row>
    <row r="120" spans="1:14" s="7" customFormat="1" ht="15.75" x14ac:dyDescent="0.25">
      <c r="A120" s="635">
        <v>1.1299999999999999</v>
      </c>
      <c r="B120" s="2219" t="s">
        <v>737</v>
      </c>
      <c r="C120" s="2220"/>
      <c r="D120" s="2220"/>
      <c r="E120" s="2220"/>
      <c r="F120" s="2221"/>
      <c r="G120" s="484"/>
      <c r="J120" s="135"/>
      <c r="K120" s="484"/>
      <c r="L120" s="484"/>
      <c r="M120" s="484"/>
      <c r="N120" s="484"/>
    </row>
    <row r="121" spans="1:14" s="7" customFormat="1" ht="15.75" x14ac:dyDescent="0.25">
      <c r="A121" s="635">
        <v>1.17</v>
      </c>
      <c r="B121" s="2222" t="s">
        <v>529</v>
      </c>
      <c r="C121" s="2222"/>
      <c r="D121" s="2222"/>
      <c r="E121" s="2222"/>
      <c r="F121" s="2222"/>
      <c r="G121" s="484"/>
      <c r="J121" s="541"/>
      <c r="K121" s="725"/>
      <c r="L121" s="725"/>
      <c r="M121" s="725"/>
      <c r="N121" s="725"/>
    </row>
    <row r="122" spans="1:14" s="7" customFormat="1" ht="15.75" x14ac:dyDescent="0.25">
      <c r="A122" s="635">
        <v>1.18</v>
      </c>
      <c r="B122" s="2222" t="s">
        <v>906</v>
      </c>
      <c r="C122" s="2222"/>
      <c r="D122" s="2222"/>
      <c r="E122" s="2222"/>
      <c r="F122" s="2222"/>
      <c r="G122" s="1211"/>
      <c r="J122" s="115"/>
      <c r="K122" s="725"/>
      <c r="L122" s="725"/>
      <c r="M122" s="725"/>
      <c r="N122" s="725"/>
    </row>
    <row r="123" spans="1:14" s="7" customFormat="1" ht="15.75" x14ac:dyDescent="0.25">
      <c r="A123" s="635">
        <v>2.1</v>
      </c>
      <c r="B123" s="2222" t="s">
        <v>858</v>
      </c>
      <c r="C123" s="2222"/>
      <c r="D123" s="2222"/>
      <c r="E123" s="2222"/>
      <c r="F123" s="2222"/>
      <c r="G123" s="552"/>
      <c r="J123" s="135"/>
      <c r="K123" s="484"/>
      <c r="L123" s="484"/>
      <c r="M123" s="484"/>
      <c r="N123" s="484"/>
    </row>
    <row r="124" spans="1:14" s="7" customFormat="1" ht="15.75" x14ac:dyDescent="0.25">
      <c r="A124" s="635">
        <v>2.8</v>
      </c>
      <c r="B124" s="2222" t="s">
        <v>859</v>
      </c>
      <c r="C124" s="2222"/>
      <c r="D124" s="2222"/>
      <c r="E124" s="2222"/>
      <c r="F124" s="2222"/>
      <c r="G124" s="552"/>
      <c r="J124" s="115"/>
      <c r="K124" s="1210"/>
      <c r="L124" s="1210"/>
      <c r="M124" s="1210"/>
      <c r="N124" s="1210"/>
    </row>
    <row r="125" spans="1:14" s="7" customFormat="1" ht="15.75" x14ac:dyDescent="0.25">
      <c r="A125" s="635">
        <v>2.16</v>
      </c>
      <c r="B125" s="2222" t="s">
        <v>928</v>
      </c>
      <c r="C125" s="2222"/>
      <c r="D125" s="2222"/>
      <c r="E125" s="2222"/>
      <c r="F125" s="2222"/>
      <c r="G125" s="135"/>
      <c r="H125"/>
      <c r="J125" s="135"/>
      <c r="K125" s="484"/>
      <c r="L125" s="484"/>
      <c r="M125" s="484"/>
      <c r="N125" s="484"/>
    </row>
    <row r="126" spans="1:14" s="7" customFormat="1" ht="15.75" x14ac:dyDescent="0.25">
      <c r="A126" s="635">
        <v>2.17</v>
      </c>
      <c r="B126" s="2222" t="s">
        <v>915</v>
      </c>
      <c r="C126" s="2222"/>
      <c r="D126" s="2222"/>
      <c r="E126" s="2222"/>
      <c r="F126" s="2222"/>
      <c r="G126" s="135"/>
      <c r="H126"/>
      <c r="J126" s="135"/>
      <c r="K126" s="629"/>
      <c r="L126" s="484"/>
      <c r="M126" s="484"/>
      <c r="N126" s="484"/>
    </row>
    <row r="127" spans="1:14" s="7" customFormat="1" ht="15.75" x14ac:dyDescent="0.25">
      <c r="A127" s="635">
        <v>2.1800000000000002</v>
      </c>
      <c r="B127" s="2219" t="s">
        <v>856</v>
      </c>
      <c r="C127" s="2220"/>
      <c r="D127" s="2220"/>
      <c r="E127" s="2220"/>
      <c r="F127" s="2221"/>
      <c r="G127" s="1211"/>
      <c r="J127" s="135"/>
      <c r="K127" s="323"/>
      <c r="L127" s="323"/>
      <c r="M127" s="323"/>
      <c r="N127" s="323"/>
    </row>
    <row r="128" spans="1:14" s="7" customFormat="1" ht="15.75" x14ac:dyDescent="0.25">
      <c r="A128" s="639">
        <v>2.2000000000000002</v>
      </c>
      <c r="B128" s="2223" t="s">
        <v>256</v>
      </c>
      <c r="C128" s="2223"/>
      <c r="D128" s="2223"/>
      <c r="E128" s="2223"/>
      <c r="F128" s="2223"/>
      <c r="G128" s="323"/>
      <c r="J128" s="135"/>
      <c r="K128" s="323"/>
      <c r="L128" s="323"/>
      <c r="M128" s="323"/>
      <c r="N128" s="323"/>
    </row>
    <row r="129" spans="1:14" s="7" customFormat="1" ht="15.75" x14ac:dyDescent="0.25">
      <c r="A129" s="637">
        <v>2.2200000000000002</v>
      </c>
      <c r="B129" s="2222" t="s">
        <v>929</v>
      </c>
      <c r="C129" s="2222"/>
      <c r="D129" s="2222"/>
      <c r="E129" s="2222"/>
      <c r="F129" s="2222"/>
      <c r="G129" s="323"/>
      <c r="J129" s="135"/>
      <c r="K129" s="484"/>
      <c r="L129" s="484"/>
      <c r="M129" s="484"/>
      <c r="N129" s="484"/>
    </row>
    <row r="130" spans="1:14" s="7" customFormat="1" ht="15.75" x14ac:dyDescent="0.25">
      <c r="A130" s="2267">
        <v>2.73</v>
      </c>
      <c r="B130" s="2225" t="s">
        <v>1117</v>
      </c>
      <c r="C130" s="2226"/>
      <c r="D130" s="2226"/>
      <c r="E130" s="2226"/>
      <c r="F130" s="2227"/>
      <c r="G130" s="323"/>
      <c r="J130" s="135"/>
      <c r="K130" s="484"/>
      <c r="L130" s="484"/>
      <c r="M130" s="484"/>
      <c r="N130" s="484"/>
    </row>
    <row r="131" spans="1:14" s="7" customFormat="1" ht="15.75" x14ac:dyDescent="0.25">
      <c r="A131" s="2268"/>
      <c r="B131" s="2239"/>
      <c r="C131" s="2240"/>
      <c r="D131" s="2240"/>
      <c r="E131" s="2240"/>
      <c r="F131" s="2241"/>
      <c r="G131" s="323"/>
      <c r="J131" s="135"/>
      <c r="K131" s="484"/>
      <c r="L131" s="484"/>
      <c r="M131" s="484"/>
      <c r="N131" s="484"/>
    </row>
    <row r="132" spans="1:14" s="7" customFormat="1" ht="15.75" x14ac:dyDescent="0.25">
      <c r="A132" s="2268"/>
      <c r="B132" s="2239"/>
      <c r="C132" s="2240"/>
      <c r="D132" s="2240"/>
      <c r="E132" s="2240"/>
      <c r="F132" s="2241"/>
      <c r="G132" s="323"/>
      <c r="J132" s="135"/>
      <c r="K132" s="484"/>
      <c r="L132" s="484"/>
      <c r="M132" s="484"/>
      <c r="N132" s="484"/>
    </row>
    <row r="133" spans="1:14" s="7" customFormat="1" ht="15.75" x14ac:dyDescent="0.25">
      <c r="A133" s="2269"/>
      <c r="B133" s="2242"/>
      <c r="C133" s="2243"/>
      <c r="D133" s="2243"/>
      <c r="E133" s="2243"/>
      <c r="F133" s="2244"/>
      <c r="G133" s="323"/>
      <c r="J133" s="135"/>
      <c r="K133" s="484"/>
      <c r="L133" s="484"/>
      <c r="M133" s="484"/>
      <c r="N133" s="484"/>
    </row>
    <row r="134" spans="1:14" s="7" customFormat="1" ht="15.75" x14ac:dyDescent="0.25">
      <c r="A134" s="2267">
        <v>2.83</v>
      </c>
      <c r="B134" s="2225" t="s">
        <v>1119</v>
      </c>
      <c r="C134" s="2226"/>
      <c r="D134" s="2226"/>
      <c r="E134" s="2226"/>
      <c r="F134" s="2227"/>
      <c r="G134" s="323"/>
      <c r="J134" s="135"/>
      <c r="K134" s="484"/>
      <c r="L134" s="484"/>
      <c r="M134" s="484"/>
      <c r="N134" s="484"/>
    </row>
    <row r="135" spans="1:14" s="7" customFormat="1" ht="15.75" x14ac:dyDescent="0.25">
      <c r="A135" s="2269"/>
      <c r="B135" s="2242"/>
      <c r="C135" s="2243"/>
      <c r="D135" s="2243"/>
      <c r="E135" s="2243"/>
      <c r="F135" s="2244"/>
      <c r="G135" s="323"/>
      <c r="J135" s="135"/>
      <c r="K135" s="484"/>
      <c r="L135" s="484"/>
      <c r="M135" s="484"/>
      <c r="N135" s="484"/>
    </row>
    <row r="136" spans="1:14" s="7" customFormat="1" ht="15.75" x14ac:dyDescent="0.25">
      <c r="A136" s="635">
        <v>2.86</v>
      </c>
      <c r="B136" s="2219" t="s">
        <v>848</v>
      </c>
      <c r="C136" s="2220"/>
      <c r="D136" s="2220"/>
      <c r="E136" s="2220"/>
      <c r="F136" s="2221"/>
      <c r="G136" s="323"/>
      <c r="J136" s="135"/>
      <c r="K136" s="484"/>
      <c r="L136" s="484"/>
      <c r="M136" s="484"/>
      <c r="N136" s="484"/>
    </row>
    <row r="137" spans="1:14" s="7" customFormat="1" ht="15.75" x14ac:dyDescent="0.25">
      <c r="A137" s="635">
        <v>2.87</v>
      </c>
      <c r="B137" s="2222" t="s">
        <v>851</v>
      </c>
      <c r="C137" s="2222"/>
      <c r="D137" s="2222"/>
      <c r="E137" s="2222"/>
      <c r="F137" s="2222"/>
      <c r="G137" s="484"/>
      <c r="J137" s="542"/>
      <c r="K137" s="323"/>
      <c r="L137" s="323"/>
      <c r="M137" s="323"/>
      <c r="N137" s="323"/>
    </row>
    <row r="138" spans="1:14" s="7" customFormat="1" ht="15.75" x14ac:dyDescent="0.25">
      <c r="A138" s="635">
        <v>2.88</v>
      </c>
      <c r="B138" s="2222" t="s">
        <v>857</v>
      </c>
      <c r="C138" s="2222"/>
      <c r="D138" s="2222"/>
      <c r="E138" s="2222"/>
      <c r="F138" s="2222"/>
      <c r="G138" s="484"/>
      <c r="J138" s="132"/>
      <c r="K138" s="323"/>
      <c r="L138" s="323"/>
      <c r="M138" s="323"/>
      <c r="N138" s="323"/>
    </row>
    <row r="139" spans="1:14" s="7" customFormat="1" ht="15.75" x14ac:dyDescent="0.25">
      <c r="A139" s="635">
        <v>2.91</v>
      </c>
      <c r="B139" s="2222" t="s">
        <v>916</v>
      </c>
      <c r="C139" s="2222"/>
      <c r="D139" s="2222"/>
      <c r="E139" s="2222"/>
      <c r="F139" s="2222"/>
      <c r="G139" s="1211"/>
      <c r="J139" s="135"/>
      <c r="K139" s="484"/>
      <c r="L139" s="484"/>
      <c r="M139" s="484"/>
      <c r="N139" s="484"/>
    </row>
    <row r="140" spans="1:14" s="7" customFormat="1" ht="15.75" customHeight="1" x14ac:dyDescent="0.25">
      <c r="A140" s="2258">
        <v>2.95</v>
      </c>
      <c r="B140" s="2224" t="s">
        <v>854</v>
      </c>
      <c r="C140" s="2224"/>
      <c r="D140" s="2224"/>
      <c r="E140" s="2224"/>
      <c r="F140" s="2224"/>
      <c r="G140" s="543"/>
      <c r="J140" s="135"/>
      <c r="K140" s="484"/>
      <c r="L140" s="484"/>
      <c r="M140" s="484"/>
      <c r="N140" s="484"/>
    </row>
    <row r="141" spans="1:14" s="7" customFormat="1" ht="15" customHeight="1" x14ac:dyDescent="0.25">
      <c r="A141" s="2273"/>
      <c r="B141" s="2224"/>
      <c r="C141" s="2224"/>
      <c r="D141" s="2224"/>
      <c r="E141" s="2224"/>
      <c r="F141" s="2224"/>
      <c r="J141" s="135"/>
      <c r="K141" s="484"/>
      <c r="L141" s="484"/>
      <c r="M141" s="484"/>
      <c r="N141" s="484"/>
    </row>
    <row r="142" spans="1:14" s="7" customFormat="1" ht="15" customHeight="1" x14ac:dyDescent="0.25">
      <c r="A142" s="2259"/>
      <c r="B142" s="2224"/>
      <c r="C142" s="2224"/>
      <c r="D142" s="2224"/>
      <c r="E142" s="2224"/>
      <c r="F142" s="2224"/>
      <c r="J142" s="2315"/>
      <c r="K142" s="546"/>
      <c r="L142" s="546"/>
      <c r="M142" s="546"/>
      <c r="N142" s="546"/>
    </row>
    <row r="143" spans="1:14" s="7" customFormat="1" ht="15" customHeight="1" x14ac:dyDescent="0.25">
      <c r="D143" s="226"/>
      <c r="E143" s="139"/>
      <c r="J143" s="2315"/>
      <c r="K143" s="546"/>
      <c r="L143" s="546"/>
      <c r="M143" s="546"/>
      <c r="N143" s="546"/>
    </row>
    <row r="144" spans="1:14" s="7" customFormat="1" x14ac:dyDescent="0.25">
      <c r="D144" s="226"/>
      <c r="E144" s="139"/>
    </row>
    <row r="145" spans="4:5" s="7" customFormat="1" x14ac:dyDescent="0.25">
      <c r="D145" s="226"/>
      <c r="E145" s="139"/>
    </row>
    <row r="146" spans="4:5" s="7" customFormat="1" x14ac:dyDescent="0.25">
      <c r="D146" s="226"/>
      <c r="E146" s="139"/>
    </row>
    <row r="147" spans="4:5" s="7" customFormat="1" x14ac:dyDescent="0.25">
      <c r="D147" s="226"/>
      <c r="E147" s="139"/>
    </row>
    <row r="148" spans="4:5" s="7" customFormat="1" x14ac:dyDescent="0.25">
      <c r="D148" s="226"/>
      <c r="E148" s="139"/>
    </row>
    <row r="149" spans="4:5" s="7" customFormat="1" x14ac:dyDescent="0.25">
      <c r="D149" s="226"/>
      <c r="E149" s="139"/>
    </row>
    <row r="150" spans="4:5" s="7" customFormat="1" x14ac:dyDescent="0.25">
      <c r="D150" s="226"/>
      <c r="E150" s="139"/>
    </row>
    <row r="151" spans="4:5" s="7" customFormat="1" x14ac:dyDescent="0.25">
      <c r="D151" s="226"/>
      <c r="E151" s="139"/>
    </row>
    <row r="152" spans="4:5" s="7" customFormat="1" x14ac:dyDescent="0.25">
      <c r="D152" s="226"/>
      <c r="E152" s="139"/>
    </row>
    <row r="153" spans="4:5" s="7" customFormat="1" x14ac:dyDescent="0.25">
      <c r="D153" s="226"/>
      <c r="E153" s="139"/>
    </row>
    <row r="154" spans="4:5" s="7" customFormat="1" x14ac:dyDescent="0.25">
      <c r="D154" s="226"/>
      <c r="E154" s="139"/>
    </row>
    <row r="155" spans="4:5" s="7" customFormat="1" x14ac:dyDescent="0.25">
      <c r="D155" s="226"/>
      <c r="E155" s="139"/>
    </row>
    <row r="156" spans="4:5" s="7" customFormat="1" x14ac:dyDescent="0.25">
      <c r="D156" s="226"/>
      <c r="E156" s="139"/>
    </row>
    <row r="157" spans="4:5" s="7" customFormat="1" x14ac:dyDescent="0.25">
      <c r="D157" s="226"/>
      <c r="E157" s="139"/>
    </row>
    <row r="158" spans="4:5" s="7" customFormat="1" x14ac:dyDescent="0.25">
      <c r="D158" s="226"/>
      <c r="E158" s="139"/>
    </row>
    <row r="159" spans="4:5" s="7" customFormat="1" x14ac:dyDescent="0.25">
      <c r="D159" s="226"/>
      <c r="E159" s="139"/>
    </row>
    <row r="160" spans="4:5" s="7" customFormat="1" x14ac:dyDescent="0.25">
      <c r="D160" s="226"/>
      <c r="E160" s="139"/>
    </row>
    <row r="161" spans="4:5" s="7" customFormat="1" x14ac:dyDescent="0.25">
      <c r="D161" s="226"/>
      <c r="E161" s="139"/>
    </row>
    <row r="162" spans="4:5" s="7" customFormat="1" x14ac:dyDescent="0.25">
      <c r="D162" s="226"/>
      <c r="E162" s="139"/>
    </row>
    <row r="163" spans="4:5" s="7" customFormat="1" x14ac:dyDescent="0.25">
      <c r="D163" s="226"/>
      <c r="E163" s="139"/>
    </row>
    <row r="164" spans="4:5" s="7" customFormat="1" x14ac:dyDescent="0.25">
      <c r="D164" s="226"/>
      <c r="E164" s="139"/>
    </row>
    <row r="165" spans="4:5" s="7" customFormat="1" x14ac:dyDescent="0.25">
      <c r="D165" s="226"/>
      <c r="E165" s="139"/>
    </row>
    <row r="166" spans="4:5" s="7" customFormat="1" x14ac:dyDescent="0.25">
      <c r="D166" s="226"/>
      <c r="E166" s="139"/>
    </row>
    <row r="167" spans="4:5" s="7" customFormat="1" x14ac:dyDescent="0.25">
      <c r="D167" s="226"/>
      <c r="E167" s="139"/>
    </row>
    <row r="168" spans="4:5" s="7" customFormat="1" x14ac:dyDescent="0.25">
      <c r="D168" s="226"/>
      <c r="E168" s="139"/>
    </row>
    <row r="169" spans="4:5" s="7" customFormat="1" x14ac:dyDescent="0.25">
      <c r="D169" s="226"/>
      <c r="E169" s="139"/>
    </row>
    <row r="170" spans="4:5" s="7" customFormat="1" x14ac:dyDescent="0.25">
      <c r="D170" s="226"/>
      <c r="E170" s="139"/>
    </row>
    <row r="171" spans="4:5" s="7" customFormat="1" x14ac:dyDescent="0.25">
      <c r="D171" s="226"/>
      <c r="E171" s="139"/>
    </row>
    <row r="172" spans="4:5" s="7" customFormat="1" x14ac:dyDescent="0.25">
      <c r="D172" s="226"/>
      <c r="E172" s="139"/>
    </row>
    <row r="173" spans="4:5" s="7" customFormat="1" x14ac:dyDescent="0.25">
      <c r="D173" s="226"/>
      <c r="E173" s="139"/>
    </row>
    <row r="174" spans="4:5" s="7" customFormat="1" x14ac:dyDescent="0.25">
      <c r="D174" s="226"/>
      <c r="E174" s="139"/>
    </row>
    <row r="175" spans="4:5" s="7" customFormat="1" x14ac:dyDescent="0.25">
      <c r="D175" s="226"/>
      <c r="E175" s="139"/>
    </row>
    <row r="176" spans="4:5" s="7" customFormat="1" x14ac:dyDescent="0.25">
      <c r="D176" s="226"/>
      <c r="E176" s="139"/>
    </row>
    <row r="177" spans="4:5" s="7" customFormat="1" x14ac:dyDescent="0.25">
      <c r="D177" s="226"/>
      <c r="E177" s="139"/>
    </row>
    <row r="178" spans="4:5" s="7" customFormat="1" x14ac:dyDescent="0.25">
      <c r="D178" s="226"/>
      <c r="E178" s="139"/>
    </row>
    <row r="179" spans="4:5" s="7" customFormat="1" x14ac:dyDescent="0.25">
      <c r="D179" s="226"/>
      <c r="E179" s="139"/>
    </row>
    <row r="180" spans="4:5" s="7" customFormat="1" x14ac:dyDescent="0.25">
      <c r="D180" s="226"/>
      <c r="E180" s="139"/>
    </row>
    <row r="181" spans="4:5" s="7" customFormat="1" x14ac:dyDescent="0.25">
      <c r="D181" s="226"/>
      <c r="E181" s="139"/>
    </row>
    <row r="182" spans="4:5" s="7" customFormat="1" x14ac:dyDescent="0.25">
      <c r="D182" s="226"/>
      <c r="E182" s="139"/>
    </row>
    <row r="183" spans="4:5" s="7" customFormat="1" x14ac:dyDescent="0.25">
      <c r="D183" s="226"/>
      <c r="E183" s="139"/>
    </row>
    <row r="184" spans="4:5" s="7" customFormat="1" x14ac:dyDescent="0.25">
      <c r="D184" s="226"/>
      <c r="E184" s="139"/>
    </row>
    <row r="185" spans="4:5" s="7" customFormat="1" x14ac:dyDescent="0.25">
      <c r="D185" s="226"/>
      <c r="E185" s="139"/>
    </row>
    <row r="186" spans="4:5" s="7" customFormat="1" x14ac:dyDescent="0.25">
      <c r="D186" s="226"/>
      <c r="E186" s="139"/>
    </row>
    <row r="187" spans="4:5" s="7" customFormat="1" x14ac:dyDescent="0.25">
      <c r="D187" s="226"/>
      <c r="E187" s="139"/>
    </row>
    <row r="188" spans="4:5" s="7" customFormat="1" x14ac:dyDescent="0.25">
      <c r="D188" s="226"/>
      <c r="E188" s="139"/>
    </row>
    <row r="189" spans="4:5" s="7" customFormat="1" x14ac:dyDescent="0.25">
      <c r="D189" s="226"/>
      <c r="E189" s="139"/>
    </row>
    <row r="190" spans="4:5" s="7" customFormat="1" x14ac:dyDescent="0.25">
      <c r="D190" s="226"/>
      <c r="E190" s="139"/>
    </row>
    <row r="191" spans="4:5" s="7" customFormat="1" x14ac:dyDescent="0.25">
      <c r="D191" s="226"/>
      <c r="E191" s="139"/>
    </row>
    <row r="192" spans="4:5" s="7" customFormat="1" x14ac:dyDescent="0.25">
      <c r="D192" s="226"/>
      <c r="E192" s="139"/>
    </row>
    <row r="193" spans="4:5" s="7" customFormat="1" x14ac:dyDescent="0.25">
      <c r="D193" s="226"/>
      <c r="E193" s="139"/>
    </row>
    <row r="194" spans="4:5" s="7" customFormat="1" x14ac:dyDescent="0.25">
      <c r="D194" s="226"/>
      <c r="E194" s="139"/>
    </row>
    <row r="195" spans="4:5" s="7" customFormat="1" x14ac:dyDescent="0.25">
      <c r="D195" s="226"/>
      <c r="E195" s="139"/>
    </row>
    <row r="196" spans="4:5" s="7" customFormat="1" x14ac:dyDescent="0.25">
      <c r="D196" s="226"/>
      <c r="E196" s="139"/>
    </row>
    <row r="197" spans="4:5" s="7" customFormat="1" x14ac:dyDescent="0.25">
      <c r="D197" s="226"/>
      <c r="E197" s="139"/>
    </row>
    <row r="198" spans="4:5" s="7" customFormat="1" x14ac:dyDescent="0.25">
      <c r="D198" s="226"/>
      <c r="E198" s="139"/>
    </row>
    <row r="199" spans="4:5" s="7" customFormat="1" x14ac:dyDescent="0.25">
      <c r="D199" s="226"/>
      <c r="E199" s="139"/>
    </row>
    <row r="200" spans="4:5" s="7" customFormat="1" x14ac:dyDescent="0.25">
      <c r="D200" s="226"/>
      <c r="E200" s="139"/>
    </row>
    <row r="201" spans="4:5" s="7" customFormat="1" x14ac:dyDescent="0.25">
      <c r="D201" s="226"/>
      <c r="E201" s="139"/>
    </row>
    <row r="202" spans="4:5" s="7" customFormat="1" x14ac:dyDescent="0.25">
      <c r="D202" s="226"/>
      <c r="E202" s="139"/>
    </row>
    <row r="203" spans="4:5" s="7" customFormat="1" x14ac:dyDescent="0.25">
      <c r="D203" s="226"/>
      <c r="E203" s="139"/>
    </row>
    <row r="204" spans="4:5" s="7" customFormat="1" x14ac:dyDescent="0.25">
      <c r="D204" s="226"/>
      <c r="E204" s="139"/>
    </row>
    <row r="205" spans="4:5" s="7" customFormat="1" x14ac:dyDescent="0.25">
      <c r="D205" s="226"/>
      <c r="E205" s="139"/>
    </row>
    <row r="206" spans="4:5" s="7" customFormat="1" x14ac:dyDescent="0.25">
      <c r="D206" s="226"/>
      <c r="E206" s="139"/>
    </row>
    <row r="207" spans="4:5" s="7" customFormat="1" x14ac:dyDescent="0.25">
      <c r="D207" s="226"/>
      <c r="E207" s="139"/>
    </row>
    <row r="208" spans="4:5" s="7" customFormat="1" x14ac:dyDescent="0.25">
      <c r="D208" s="226"/>
      <c r="E208" s="139"/>
    </row>
    <row r="209" spans="4:5" s="7" customFormat="1" x14ac:dyDescent="0.25">
      <c r="D209" s="226"/>
      <c r="E209" s="139"/>
    </row>
    <row r="210" spans="4:5" s="7" customFormat="1" x14ac:dyDescent="0.25">
      <c r="D210" s="226"/>
      <c r="E210" s="139"/>
    </row>
  </sheetData>
  <mergeCells count="44">
    <mergeCell ref="J142:J143"/>
    <mergeCell ref="B136:F136"/>
    <mergeCell ref="B137:F137"/>
    <mergeCell ref="B138:F138"/>
    <mergeCell ref="B139:F139"/>
    <mergeCell ref="A140:A142"/>
    <mergeCell ref="B140:F142"/>
    <mergeCell ref="B125:F125"/>
    <mergeCell ref="B126:F126"/>
    <mergeCell ref="B127:F127"/>
    <mergeCell ref="B128:F128"/>
    <mergeCell ref="B129:F129"/>
    <mergeCell ref="A130:A133"/>
    <mergeCell ref="B130:F133"/>
    <mergeCell ref="A134:A135"/>
    <mergeCell ref="B134:F135"/>
    <mergeCell ref="B124:F124"/>
    <mergeCell ref="B114:F114"/>
    <mergeCell ref="A115:A116"/>
    <mergeCell ref="B115:F116"/>
    <mergeCell ref="B117:F117"/>
    <mergeCell ref="B119:F119"/>
    <mergeCell ref="B120:F120"/>
    <mergeCell ref="B121:F121"/>
    <mergeCell ref="B122:F122"/>
    <mergeCell ref="B123:F123"/>
    <mergeCell ref="J117:J118"/>
    <mergeCell ref="B118:F118"/>
    <mergeCell ref="E25:F25"/>
    <mergeCell ref="E26:F26"/>
    <mergeCell ref="E30:F30"/>
    <mergeCell ref="A32:D32"/>
    <mergeCell ref="F32:G32"/>
    <mergeCell ref="J32:K32"/>
    <mergeCell ref="A51:D51"/>
    <mergeCell ref="K8:M16"/>
    <mergeCell ref="I22:J22"/>
    <mergeCell ref="E23:F23"/>
    <mergeCell ref="E19:F19"/>
    <mergeCell ref="A22:A23"/>
    <mergeCell ref="B22:B23"/>
    <mergeCell ref="C22:C23"/>
    <mergeCell ref="E22:F22"/>
    <mergeCell ref="A8:C8"/>
  </mergeCells>
  <pageMargins left="0.23622047244094491" right="0.23622047244094491" top="0.19685039370078741" bottom="0.15748031496062992" header="0.11811023622047245" footer="0.11811023622047245"/>
  <pageSetup paperSize="8" scale="26"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O184"/>
  <sheetViews>
    <sheetView zoomScale="75" zoomScaleNormal="75" workbookViewId="0">
      <selection activeCell="A8" sqref="A8:C8"/>
    </sheetView>
  </sheetViews>
  <sheetFormatPr defaultRowHeight="15" x14ac:dyDescent="0.25"/>
  <cols>
    <col min="1" max="1" width="8.28515625" style="7" customWidth="1"/>
    <col min="2" max="2" width="54.5703125" style="7" bestFit="1" customWidth="1"/>
    <col min="3" max="3" width="75.7109375" customWidth="1"/>
    <col min="4" max="4" width="3.140625" style="226" bestFit="1" customWidth="1"/>
    <col min="5" max="5" width="13.28515625" style="139" bestFit="1" customWidth="1"/>
    <col min="6" max="6" width="32.85546875" style="7" bestFit="1" customWidth="1"/>
    <col min="7" max="15" width="9.140625" style="7"/>
  </cols>
  <sheetData>
    <row r="1" spans="1:6" s="7" customFormat="1" x14ac:dyDescent="0.25">
      <c r="D1" s="226"/>
      <c r="E1" s="139"/>
    </row>
    <row r="2" spans="1:6" s="7" customFormat="1" x14ac:dyDescent="0.25">
      <c r="D2" s="226"/>
      <c r="E2" s="139"/>
    </row>
    <row r="3" spans="1:6" s="7" customFormat="1" x14ac:dyDescent="0.25">
      <c r="D3" s="226"/>
      <c r="E3" s="139"/>
    </row>
    <row r="4" spans="1:6" s="7" customFormat="1" ht="18" x14ac:dyDescent="0.25">
      <c r="B4" s="1001" t="s">
        <v>1255</v>
      </c>
      <c r="E4" s="139"/>
    </row>
    <row r="5" spans="1:6" s="7" customFormat="1" x14ac:dyDescent="0.25">
      <c r="D5" s="226"/>
      <c r="E5" s="139"/>
    </row>
    <row r="6" spans="1:6" s="7" customFormat="1" x14ac:dyDescent="0.25">
      <c r="D6" s="226"/>
      <c r="E6" s="139"/>
    </row>
    <row r="7" spans="1:6" s="7" customFormat="1" x14ac:dyDescent="0.25">
      <c r="D7" s="226"/>
      <c r="E7" s="139"/>
    </row>
    <row r="8" spans="1:6" s="134" customFormat="1" ht="15.75" x14ac:dyDescent="0.25">
      <c r="A8" s="2198" t="s">
        <v>131</v>
      </c>
      <c r="B8" s="2198"/>
      <c r="C8" s="2198"/>
      <c r="D8" s="53"/>
      <c r="E8" s="1716"/>
    </row>
    <row r="9" spans="1:6" s="134" customFormat="1" ht="15.75" x14ac:dyDescent="0.25">
      <c r="A9" s="908">
        <v>1</v>
      </c>
      <c r="B9" s="710" t="s">
        <v>127</v>
      </c>
      <c r="C9" s="90" t="s">
        <v>128</v>
      </c>
      <c r="D9" s="53"/>
      <c r="E9" s="1716"/>
    </row>
    <row r="10" spans="1:6" s="7" customFormat="1" ht="15.75" x14ac:dyDescent="0.25">
      <c r="A10" s="908">
        <v>2</v>
      </c>
      <c r="B10" s="710" t="s">
        <v>90</v>
      </c>
      <c r="C10" s="966" t="s">
        <v>94</v>
      </c>
      <c r="D10" s="226"/>
      <c r="E10" s="1745" t="s">
        <v>95</v>
      </c>
      <c r="F10" s="1610" t="s">
        <v>93</v>
      </c>
    </row>
    <row r="11" spans="1:6" s="7" customFormat="1" ht="15.75" x14ac:dyDescent="0.25">
      <c r="A11" s="908">
        <v>3</v>
      </c>
      <c r="B11" s="710" t="s">
        <v>91</v>
      </c>
      <c r="C11" s="966" t="s">
        <v>96</v>
      </c>
      <c r="D11" s="226"/>
      <c r="E11" s="1745" t="s">
        <v>95</v>
      </c>
      <c r="F11" s="1610" t="s">
        <v>97</v>
      </c>
    </row>
    <row r="12" spans="1:6" s="7" customFormat="1" ht="15.75" x14ac:dyDescent="0.25">
      <c r="A12" s="908">
        <v>4</v>
      </c>
      <c r="B12" s="710" t="s">
        <v>101</v>
      </c>
      <c r="C12" s="972">
        <v>43941</v>
      </c>
      <c r="D12" s="226"/>
      <c r="E12" s="1718"/>
      <c r="F12" s="63"/>
    </row>
    <row r="13" spans="1:6" s="7" customFormat="1" ht="15.75" x14ac:dyDescent="0.25">
      <c r="A13" s="908">
        <v>5</v>
      </c>
      <c r="B13" s="710" t="s">
        <v>123</v>
      </c>
      <c r="C13" s="668">
        <v>0.45520833333333338</v>
      </c>
      <c r="D13" s="226"/>
      <c r="E13" s="1718"/>
      <c r="F13" s="63"/>
    </row>
    <row r="14" spans="1:6" s="7" customFormat="1" ht="15.75" x14ac:dyDescent="0.25">
      <c r="A14" s="908">
        <v>6</v>
      </c>
      <c r="B14" s="710" t="s">
        <v>124</v>
      </c>
      <c r="C14" s="972" t="s">
        <v>125</v>
      </c>
      <c r="D14" s="226"/>
      <c r="E14" s="1718"/>
      <c r="F14" s="63"/>
    </row>
    <row r="15" spans="1:6" s="7" customFormat="1" ht="15.75" x14ac:dyDescent="0.25">
      <c r="A15" s="908">
        <v>7</v>
      </c>
      <c r="B15" s="710" t="s">
        <v>102</v>
      </c>
      <c r="C15" s="972">
        <v>43942</v>
      </c>
      <c r="D15" s="226"/>
      <c r="E15" s="1718"/>
      <c r="F15" s="63"/>
    </row>
    <row r="16" spans="1:6" s="7" customFormat="1" ht="15.75" x14ac:dyDescent="0.25">
      <c r="A16" s="908">
        <v>8</v>
      </c>
      <c r="B16" s="710" t="s">
        <v>103</v>
      </c>
      <c r="C16" s="972">
        <f>C15+7</f>
        <v>43949</v>
      </c>
      <c r="D16" s="226"/>
      <c r="E16" s="1718"/>
      <c r="F16" s="63"/>
    </row>
    <row r="17" spans="1:6" s="7" customFormat="1" ht="15.75" x14ac:dyDescent="0.25">
      <c r="A17" s="2188">
        <v>9</v>
      </c>
      <c r="B17" s="2190" t="s">
        <v>85</v>
      </c>
      <c r="C17" s="2192" t="s">
        <v>98</v>
      </c>
      <c r="D17" s="226"/>
      <c r="E17" s="1767" t="s">
        <v>180</v>
      </c>
      <c r="F17" s="1611" t="s">
        <v>92</v>
      </c>
    </row>
    <row r="18" spans="1:6" s="7" customFormat="1" ht="15.75" x14ac:dyDescent="0.25">
      <c r="A18" s="2189"/>
      <c r="B18" s="2191"/>
      <c r="C18" s="2193"/>
      <c r="D18" s="226"/>
      <c r="E18" s="1745" t="s">
        <v>181</v>
      </c>
      <c r="F18" s="1610" t="s">
        <v>119</v>
      </c>
    </row>
    <row r="19" spans="1:6" s="7" customFormat="1" ht="15.75" x14ac:dyDescent="0.25">
      <c r="A19" s="908">
        <v>10</v>
      </c>
      <c r="B19" s="710" t="s">
        <v>86</v>
      </c>
      <c r="C19" s="96">
        <v>10000000</v>
      </c>
      <c r="D19" s="226"/>
      <c r="E19" s="1720"/>
      <c r="F19" s="63"/>
    </row>
    <row r="20" spans="1:6" s="7" customFormat="1" ht="15.75" x14ac:dyDescent="0.25">
      <c r="A20" s="908">
        <v>11</v>
      </c>
      <c r="B20" s="710" t="s">
        <v>87</v>
      </c>
      <c r="C20" s="96">
        <f>(C19*(F20/100))+(C19*((1.5*340)/(100*365)))</f>
        <v>10213826.02739726</v>
      </c>
      <c r="D20" s="226"/>
      <c r="E20" s="1766" t="s">
        <v>100</v>
      </c>
      <c r="F20" s="1612">
        <v>100.741</v>
      </c>
    </row>
    <row r="21" spans="1:6" s="7" customFormat="1" ht="15.75" x14ac:dyDescent="0.25">
      <c r="A21" s="908">
        <v>12</v>
      </c>
      <c r="B21" s="710" t="s">
        <v>83</v>
      </c>
      <c r="C21" s="96">
        <f>C20*(1-0.005)</f>
        <v>10162756.897260273</v>
      </c>
      <c r="D21" s="226"/>
      <c r="E21" s="1766" t="s">
        <v>89</v>
      </c>
      <c r="F21" s="1614">
        <f>(C20-C21)/C20</f>
        <v>5.0000000000000877E-3</v>
      </c>
    </row>
    <row r="22" spans="1:6" s="7" customFormat="1" ht="15.75" x14ac:dyDescent="0.25">
      <c r="A22" s="908">
        <v>13</v>
      </c>
      <c r="B22" s="710" t="s">
        <v>88</v>
      </c>
      <c r="C22" s="966" t="s">
        <v>99</v>
      </c>
      <c r="D22" s="226"/>
      <c r="E22" s="1723"/>
      <c r="F22" s="63"/>
    </row>
    <row r="23" spans="1:6" s="7" customFormat="1" ht="15.75" x14ac:dyDescent="0.25">
      <c r="A23" s="908">
        <v>14</v>
      </c>
      <c r="B23" s="710" t="s">
        <v>82</v>
      </c>
      <c r="C23" s="724" t="s">
        <v>862</v>
      </c>
      <c r="D23" s="226"/>
      <c r="E23" s="1724"/>
      <c r="F23" s="979"/>
    </row>
    <row r="24" spans="1:6" ht="15.75" x14ac:dyDescent="0.25">
      <c r="A24" s="908">
        <v>15</v>
      </c>
      <c r="B24" s="710" t="s">
        <v>84</v>
      </c>
      <c r="C24" s="61"/>
      <c r="E24" s="1725"/>
      <c r="F24" s="63"/>
    </row>
    <row r="25" spans="1:6" s="7" customFormat="1" ht="15.75" x14ac:dyDescent="0.25">
      <c r="A25" s="908">
        <v>16</v>
      </c>
      <c r="B25" s="710" t="s">
        <v>306</v>
      </c>
      <c r="C25" s="96" t="s">
        <v>253</v>
      </c>
      <c r="D25" s="226"/>
      <c r="E25" s="2062" t="s">
        <v>95</v>
      </c>
      <c r="F25" s="2046" t="s">
        <v>150</v>
      </c>
    </row>
    <row r="26" spans="1:6" s="7" customFormat="1" ht="15.75" x14ac:dyDescent="0.25">
      <c r="A26" s="2196"/>
      <c r="B26" s="2196"/>
      <c r="C26" s="2196"/>
      <c r="D26" s="2196"/>
      <c r="E26" s="139"/>
      <c r="F26" s="740" t="s">
        <v>795</v>
      </c>
    </row>
    <row r="27" spans="1:6" s="7" customFormat="1" ht="15.75" x14ac:dyDescent="0.25">
      <c r="A27" s="426">
        <v>1</v>
      </c>
      <c r="B27" s="515" t="s">
        <v>0</v>
      </c>
      <c r="C27" s="969" t="s">
        <v>639</v>
      </c>
      <c r="D27" s="203" t="s">
        <v>130</v>
      </c>
      <c r="E27" s="717" t="s">
        <v>273</v>
      </c>
      <c r="F27" s="913">
        <v>1.1399999999999999</v>
      </c>
    </row>
    <row r="28" spans="1:6" s="7" customFormat="1" ht="15.75" x14ac:dyDescent="0.25">
      <c r="A28" s="426">
        <v>2</v>
      </c>
      <c r="B28" s="515" t="s">
        <v>1</v>
      </c>
      <c r="C28" s="991" t="str">
        <f>F10</f>
        <v>MP6I5ZYZBEU3UXPYFY54</v>
      </c>
      <c r="D28" s="203" t="s">
        <v>130</v>
      </c>
      <c r="E28" s="718" t="s">
        <v>273</v>
      </c>
      <c r="F28" s="913">
        <v>4.0999999999999996</v>
      </c>
    </row>
    <row r="29" spans="1:6" s="7" customFormat="1" ht="15.75" x14ac:dyDescent="0.25">
      <c r="A29" s="426">
        <v>3</v>
      </c>
      <c r="B29" s="515" t="s">
        <v>40</v>
      </c>
      <c r="C29" s="991" t="str">
        <f>F10</f>
        <v>MP6I5ZYZBEU3UXPYFY54</v>
      </c>
      <c r="D29" s="203" t="s">
        <v>130</v>
      </c>
      <c r="E29" s="718"/>
      <c r="F29" s="913">
        <v>4.0999999999999996</v>
      </c>
    </row>
    <row r="30" spans="1:6" s="7" customFormat="1" ht="15.75" x14ac:dyDescent="0.25">
      <c r="A30" s="426">
        <v>4</v>
      </c>
      <c r="B30" s="515" t="s">
        <v>12</v>
      </c>
      <c r="C30" s="991" t="s">
        <v>106</v>
      </c>
      <c r="D30" s="203" t="s">
        <v>130</v>
      </c>
      <c r="E30" s="718"/>
      <c r="F30" s="913"/>
    </row>
    <row r="31" spans="1:6" s="7" customFormat="1" ht="15.75" x14ac:dyDescent="0.25">
      <c r="A31" s="426">
        <v>5</v>
      </c>
      <c r="B31" s="515" t="s">
        <v>2</v>
      </c>
      <c r="C31" s="991" t="s">
        <v>107</v>
      </c>
      <c r="D31" s="203" t="s">
        <v>130</v>
      </c>
      <c r="E31" s="718"/>
      <c r="F31" s="913"/>
    </row>
    <row r="32" spans="1:6" ht="15.75" x14ac:dyDescent="0.25">
      <c r="A32" s="426">
        <v>6</v>
      </c>
      <c r="B32" s="515" t="s">
        <v>419</v>
      </c>
      <c r="C32" s="39"/>
      <c r="D32" s="203" t="s">
        <v>44</v>
      </c>
      <c r="E32" s="328"/>
      <c r="F32" s="913"/>
    </row>
    <row r="33" spans="1:6" ht="15.75" x14ac:dyDescent="0.25">
      <c r="A33" s="426">
        <v>7</v>
      </c>
      <c r="B33" s="515" t="s">
        <v>420</v>
      </c>
      <c r="C33" s="39"/>
      <c r="D33" s="203" t="s">
        <v>43</v>
      </c>
      <c r="E33" s="328" t="s">
        <v>273</v>
      </c>
      <c r="F33" s="913"/>
    </row>
    <row r="34" spans="1:6" ht="15.75" x14ac:dyDescent="0.25">
      <c r="A34" s="426">
        <v>8</v>
      </c>
      <c r="B34" s="515" t="s">
        <v>421</v>
      </c>
      <c r="C34" s="39"/>
      <c r="D34" s="203" t="s">
        <v>43</v>
      </c>
      <c r="E34" s="328" t="s">
        <v>273</v>
      </c>
      <c r="F34" s="913"/>
    </row>
    <row r="35" spans="1:6" ht="15.75" x14ac:dyDescent="0.25">
      <c r="A35" s="426">
        <v>9</v>
      </c>
      <c r="B35" s="515" t="s">
        <v>5</v>
      </c>
      <c r="C35" s="38" t="s">
        <v>109</v>
      </c>
      <c r="D35" s="203" t="s">
        <v>130</v>
      </c>
      <c r="E35" s="328"/>
      <c r="F35" s="913">
        <v>6.17</v>
      </c>
    </row>
    <row r="36" spans="1:6" ht="15.75" x14ac:dyDescent="0.25">
      <c r="A36" s="426">
        <v>10</v>
      </c>
      <c r="B36" s="515" t="s">
        <v>6</v>
      </c>
      <c r="C36" s="17" t="s">
        <v>93</v>
      </c>
      <c r="D36" s="203" t="s">
        <v>130</v>
      </c>
      <c r="E36" s="328" t="s">
        <v>273</v>
      </c>
      <c r="F36" s="913">
        <v>4.0999999999999996</v>
      </c>
    </row>
    <row r="37" spans="1:6" ht="15.75" x14ac:dyDescent="0.25">
      <c r="A37" s="426">
        <v>11</v>
      </c>
      <c r="B37" s="515" t="s">
        <v>7</v>
      </c>
      <c r="C37" s="38" t="str">
        <f>F11</f>
        <v>DL6FFRRLF74S01HE2M14</v>
      </c>
      <c r="D37" s="203" t="s">
        <v>130</v>
      </c>
      <c r="E37" s="328"/>
      <c r="F37" s="913">
        <v>4.0999999999999996</v>
      </c>
    </row>
    <row r="38" spans="1:6" ht="15.75" x14ac:dyDescent="0.25">
      <c r="A38" s="426">
        <v>12</v>
      </c>
      <c r="B38" s="515" t="s">
        <v>46</v>
      </c>
      <c r="C38" s="38" t="s">
        <v>108</v>
      </c>
      <c r="D38" s="203" t="s">
        <v>130</v>
      </c>
      <c r="E38" s="328"/>
      <c r="F38" s="913"/>
    </row>
    <row r="39" spans="1:6" ht="15.75" x14ac:dyDescent="0.25">
      <c r="A39" s="426">
        <v>13</v>
      </c>
      <c r="B39" s="515" t="s">
        <v>8</v>
      </c>
      <c r="C39" s="796"/>
      <c r="D39" s="203" t="s">
        <v>43</v>
      </c>
      <c r="E39" s="328" t="s">
        <v>273</v>
      </c>
      <c r="F39" s="913">
        <v>4.0999999999999996</v>
      </c>
    </row>
    <row r="40" spans="1:6" ht="15.75" x14ac:dyDescent="0.25">
      <c r="A40" s="426">
        <v>14</v>
      </c>
      <c r="B40" s="515" t="s">
        <v>9</v>
      </c>
      <c r="C40" s="39"/>
      <c r="D40" s="203" t="s">
        <v>43</v>
      </c>
      <c r="E40" s="328"/>
      <c r="F40" s="913"/>
    </row>
    <row r="41" spans="1:6" ht="15.75" x14ac:dyDescent="0.25">
      <c r="A41" s="426">
        <v>15</v>
      </c>
      <c r="B41" s="515" t="s">
        <v>10</v>
      </c>
      <c r="C41" s="39"/>
      <c r="D41" s="203" t="s">
        <v>43</v>
      </c>
      <c r="E41" s="328"/>
      <c r="F41" s="913" t="s">
        <v>1116</v>
      </c>
    </row>
    <row r="42" spans="1:6" ht="15.75" x14ac:dyDescent="0.25">
      <c r="A42" s="426">
        <v>16</v>
      </c>
      <c r="B42" s="515" t="s">
        <v>41</v>
      </c>
      <c r="C42" s="39"/>
      <c r="D42" s="203" t="s">
        <v>44</v>
      </c>
      <c r="E42" s="328"/>
      <c r="F42" s="913"/>
    </row>
    <row r="43" spans="1:6" ht="15.75" x14ac:dyDescent="0.25">
      <c r="A43" s="426">
        <v>17</v>
      </c>
      <c r="B43" s="515" t="s">
        <v>11</v>
      </c>
      <c r="C43" s="252" t="str">
        <f>C29</f>
        <v>MP6I5ZYZBEU3UXPYFY54</v>
      </c>
      <c r="D43" s="203" t="s">
        <v>43</v>
      </c>
      <c r="E43" s="328" t="s">
        <v>273</v>
      </c>
      <c r="F43" s="913">
        <v>4.4000000000000004</v>
      </c>
    </row>
    <row r="44" spans="1:6" ht="15.75" x14ac:dyDescent="0.25">
      <c r="A44" s="426">
        <v>18</v>
      </c>
      <c r="B44" s="515" t="s">
        <v>153</v>
      </c>
      <c r="C44" s="69"/>
      <c r="D44" s="203" t="s">
        <v>43</v>
      </c>
      <c r="E44" s="328"/>
      <c r="F44" s="913"/>
    </row>
    <row r="45" spans="1:6" ht="15.75" x14ac:dyDescent="0.25">
      <c r="A45" s="2197"/>
      <c r="B45" s="2197"/>
      <c r="C45" s="2197"/>
      <c r="D45" s="2197"/>
      <c r="F45" s="47"/>
    </row>
    <row r="46" spans="1:6" ht="15.75" x14ac:dyDescent="0.25">
      <c r="A46" s="426">
        <v>1</v>
      </c>
      <c r="B46" s="515" t="s">
        <v>49</v>
      </c>
      <c r="C46" s="38" t="s">
        <v>120</v>
      </c>
      <c r="D46" s="934" t="s">
        <v>130</v>
      </c>
      <c r="E46" s="328" t="s">
        <v>273</v>
      </c>
      <c r="F46" s="913" t="s">
        <v>1075</v>
      </c>
    </row>
    <row r="47" spans="1:6" ht="15.75" x14ac:dyDescent="0.25">
      <c r="A47" s="426">
        <v>2</v>
      </c>
      <c r="B47" s="515" t="s">
        <v>15</v>
      </c>
      <c r="C47" s="39"/>
      <c r="D47" s="934" t="s">
        <v>44</v>
      </c>
      <c r="F47" s="913"/>
    </row>
    <row r="48" spans="1:6" ht="15.75" x14ac:dyDescent="0.25">
      <c r="A48" s="426">
        <v>3</v>
      </c>
      <c r="B48" s="515" t="s">
        <v>79</v>
      </c>
      <c r="C48" s="232" t="s">
        <v>613</v>
      </c>
      <c r="D48" s="934" t="s">
        <v>130</v>
      </c>
      <c r="F48" s="913">
        <v>9.1999999999999993</v>
      </c>
    </row>
    <row r="49" spans="1:6" ht="15.75" x14ac:dyDescent="0.25">
      <c r="A49" s="426">
        <v>4</v>
      </c>
      <c r="B49" s="515" t="s">
        <v>34</v>
      </c>
      <c r="C49" s="38" t="s">
        <v>110</v>
      </c>
      <c r="D49" s="934" t="s">
        <v>130</v>
      </c>
      <c r="F49" s="913" t="s">
        <v>1098</v>
      </c>
    </row>
    <row r="50" spans="1:6" ht="15.75" x14ac:dyDescent="0.25">
      <c r="A50" s="426">
        <v>5</v>
      </c>
      <c r="B50" s="515" t="s">
        <v>16</v>
      </c>
      <c r="C50" s="38" t="b">
        <v>0</v>
      </c>
      <c r="D50" s="934" t="s">
        <v>130</v>
      </c>
      <c r="F50" s="913" t="s">
        <v>1099</v>
      </c>
    </row>
    <row r="51" spans="1:6" ht="15.75" x14ac:dyDescent="0.25">
      <c r="A51" s="426">
        <v>6</v>
      </c>
      <c r="B51" s="515" t="s">
        <v>50</v>
      </c>
      <c r="C51" s="39"/>
      <c r="D51" s="934" t="s">
        <v>44</v>
      </c>
      <c r="F51" s="913"/>
    </row>
    <row r="52" spans="1:6" ht="15.75" x14ac:dyDescent="0.25">
      <c r="A52" s="426">
        <v>7</v>
      </c>
      <c r="B52" s="515" t="s">
        <v>13</v>
      </c>
      <c r="C52" s="39"/>
      <c r="D52" s="934" t="s">
        <v>44</v>
      </c>
      <c r="F52" s="913"/>
    </row>
    <row r="53" spans="1:6" ht="15.75" x14ac:dyDescent="0.25">
      <c r="A53" s="426">
        <v>8</v>
      </c>
      <c r="B53" s="515" t="s">
        <v>14</v>
      </c>
      <c r="C53" s="223" t="s">
        <v>169</v>
      </c>
      <c r="D53" s="934" t="s">
        <v>130</v>
      </c>
      <c r="E53" s="328" t="s">
        <v>273</v>
      </c>
      <c r="F53" s="913" t="s">
        <v>1102</v>
      </c>
    </row>
    <row r="54" spans="1:6" ht="15.75" x14ac:dyDescent="0.25">
      <c r="A54" s="426">
        <v>9</v>
      </c>
      <c r="B54" s="515" t="s">
        <v>51</v>
      </c>
      <c r="C54" s="38" t="s">
        <v>104</v>
      </c>
      <c r="D54" s="934" t="s">
        <v>130</v>
      </c>
      <c r="F54" s="913" t="s">
        <v>1103</v>
      </c>
    </row>
    <row r="55" spans="1:6" ht="15.75" x14ac:dyDescent="0.25">
      <c r="A55" s="426">
        <v>10</v>
      </c>
      <c r="B55" s="515" t="s">
        <v>35</v>
      </c>
      <c r="C55" s="39"/>
      <c r="D55" s="934" t="s">
        <v>44</v>
      </c>
      <c r="F55" s="913" t="s">
        <v>1104</v>
      </c>
    </row>
    <row r="56" spans="1:6" ht="15.75" x14ac:dyDescent="0.25">
      <c r="A56" s="426">
        <v>11</v>
      </c>
      <c r="B56" s="515" t="s">
        <v>52</v>
      </c>
      <c r="C56" s="40">
        <v>2011</v>
      </c>
      <c r="D56" s="934" t="s">
        <v>44</v>
      </c>
      <c r="F56" s="913" t="s">
        <v>1104</v>
      </c>
    </row>
    <row r="57" spans="1:6" ht="15.75" x14ac:dyDescent="0.25">
      <c r="A57" s="426">
        <v>12</v>
      </c>
      <c r="B57" s="515" t="s">
        <v>53</v>
      </c>
      <c r="C57" s="701" t="s">
        <v>612</v>
      </c>
      <c r="D57" s="934" t="s">
        <v>130</v>
      </c>
      <c r="F57" s="913" t="s">
        <v>1105</v>
      </c>
    </row>
    <row r="58" spans="1:6" ht="15.75" x14ac:dyDescent="0.25">
      <c r="A58" s="426">
        <v>13</v>
      </c>
      <c r="B58" s="515" t="s">
        <v>54</v>
      </c>
      <c r="C58" s="85" t="s">
        <v>614</v>
      </c>
      <c r="D58" s="934" t="s">
        <v>130</v>
      </c>
      <c r="F58" s="913"/>
    </row>
    <row r="59" spans="1:6" ht="15.75" x14ac:dyDescent="0.25">
      <c r="A59" s="426">
        <v>14</v>
      </c>
      <c r="B59" s="515" t="s">
        <v>37</v>
      </c>
      <c r="C59" s="85" t="s">
        <v>615</v>
      </c>
      <c r="D59" s="934" t="s">
        <v>44</v>
      </c>
      <c r="E59" s="328"/>
      <c r="F59" s="913"/>
    </row>
    <row r="60" spans="1:6" ht="15.75" x14ac:dyDescent="0.25">
      <c r="A60" s="426">
        <v>15</v>
      </c>
      <c r="B60" s="515" t="s">
        <v>55</v>
      </c>
      <c r="C60" s="1162" t="s">
        <v>901</v>
      </c>
      <c r="D60" s="934" t="s">
        <v>723</v>
      </c>
      <c r="F60" s="913"/>
    </row>
    <row r="61" spans="1:6" ht="15.75" x14ac:dyDescent="0.25">
      <c r="A61" s="426">
        <v>16</v>
      </c>
      <c r="B61" s="515" t="s">
        <v>56</v>
      </c>
      <c r="C61" s="94"/>
      <c r="D61" s="934" t="s">
        <v>44</v>
      </c>
      <c r="E61" s="328" t="s">
        <v>273</v>
      </c>
      <c r="F61" s="913">
        <v>5.3</v>
      </c>
    </row>
    <row r="62" spans="1:6" ht="15.75" x14ac:dyDescent="0.25">
      <c r="A62" s="426">
        <v>17</v>
      </c>
      <c r="B62" s="515" t="s">
        <v>57</v>
      </c>
      <c r="C62" s="118"/>
      <c r="D62" s="934" t="s">
        <v>43</v>
      </c>
      <c r="E62" s="328" t="s">
        <v>273</v>
      </c>
      <c r="F62" s="913">
        <v>5.4</v>
      </c>
    </row>
    <row r="63" spans="1:6" ht="15.75" x14ac:dyDescent="0.25">
      <c r="A63" s="426">
        <v>18</v>
      </c>
      <c r="B63" s="515" t="s">
        <v>129</v>
      </c>
      <c r="C63" s="40" t="s">
        <v>105</v>
      </c>
      <c r="D63" s="934" t="s">
        <v>130</v>
      </c>
      <c r="E63" s="328" t="s">
        <v>273</v>
      </c>
      <c r="F63" s="913">
        <v>6.3</v>
      </c>
    </row>
    <row r="64" spans="1:6" ht="15.75" x14ac:dyDescent="0.25">
      <c r="A64" s="426">
        <v>19</v>
      </c>
      <c r="B64" s="515" t="s">
        <v>17</v>
      </c>
      <c r="C64" s="40" t="b">
        <v>0</v>
      </c>
      <c r="D64" s="934" t="s">
        <v>130</v>
      </c>
      <c r="F64" s="913"/>
    </row>
    <row r="65" spans="1:6" ht="15.75" x14ac:dyDescent="0.25">
      <c r="A65" s="426">
        <v>20</v>
      </c>
      <c r="B65" s="515" t="s">
        <v>18</v>
      </c>
      <c r="C65" s="40" t="s">
        <v>111</v>
      </c>
      <c r="D65" s="545" t="s">
        <v>130</v>
      </c>
      <c r="E65" s="328" t="s">
        <v>273</v>
      </c>
      <c r="F65" s="913"/>
    </row>
    <row r="66" spans="1:6" ht="15.75" x14ac:dyDescent="0.25">
      <c r="A66" s="426">
        <v>21</v>
      </c>
      <c r="B66" s="515" t="s">
        <v>58</v>
      </c>
      <c r="C66" s="40" t="b">
        <v>0</v>
      </c>
      <c r="D66" s="934" t="s">
        <v>130</v>
      </c>
      <c r="F66" s="913" t="s">
        <v>1106</v>
      </c>
    </row>
    <row r="67" spans="1:6" ht="15.75" x14ac:dyDescent="0.25">
      <c r="A67" s="426">
        <v>22</v>
      </c>
      <c r="B67" s="515" t="s">
        <v>619</v>
      </c>
      <c r="C67" s="699" t="s">
        <v>195</v>
      </c>
      <c r="D67" s="934" t="s">
        <v>130</v>
      </c>
      <c r="E67" s="328" t="s">
        <v>273</v>
      </c>
      <c r="F67" s="913" t="s">
        <v>1082</v>
      </c>
    </row>
    <row r="68" spans="1:6" ht="15.75" x14ac:dyDescent="0.25">
      <c r="A68" s="426">
        <v>23</v>
      </c>
      <c r="B68" s="515" t="s">
        <v>59</v>
      </c>
      <c r="C68" s="62"/>
      <c r="D68" s="934" t="s">
        <v>44</v>
      </c>
      <c r="F68" s="913"/>
    </row>
    <row r="69" spans="1:6" ht="15.75" x14ac:dyDescent="0.25">
      <c r="A69" s="426">
        <v>24</v>
      </c>
      <c r="B69" s="515" t="s">
        <v>60</v>
      </c>
      <c r="C69" s="38" t="s">
        <v>112</v>
      </c>
      <c r="D69" s="934" t="s">
        <v>44</v>
      </c>
      <c r="F69" s="913"/>
    </row>
    <row r="70" spans="1:6" ht="15.75" x14ac:dyDescent="0.25">
      <c r="A70" s="426">
        <v>25</v>
      </c>
      <c r="B70" s="515" t="s">
        <v>61</v>
      </c>
      <c r="C70" s="1351" t="s">
        <v>863</v>
      </c>
      <c r="D70" s="934" t="s">
        <v>44</v>
      </c>
      <c r="E70" s="135" t="s">
        <v>273</v>
      </c>
      <c r="F70" s="913" t="s">
        <v>1120</v>
      </c>
    </row>
    <row r="71" spans="1:6" ht="15.75" x14ac:dyDescent="0.25">
      <c r="A71" s="426">
        <v>26</v>
      </c>
      <c r="B71" s="515" t="s">
        <v>62</v>
      </c>
      <c r="C71" s="1607" t="s">
        <v>157</v>
      </c>
      <c r="D71" s="934" t="s">
        <v>44</v>
      </c>
      <c r="F71" s="913" t="s">
        <v>1121</v>
      </c>
    </row>
    <row r="72" spans="1:6" ht="15.75" x14ac:dyDescent="0.25">
      <c r="A72" s="426">
        <v>27</v>
      </c>
      <c r="B72" s="515" t="s">
        <v>63</v>
      </c>
      <c r="C72" s="1607">
        <v>1</v>
      </c>
      <c r="D72" s="934" t="s">
        <v>44</v>
      </c>
      <c r="F72" s="913">
        <v>5.2</v>
      </c>
    </row>
    <row r="73" spans="1:6" ht="15.75" x14ac:dyDescent="0.25">
      <c r="A73" s="426">
        <v>28</v>
      </c>
      <c r="B73" s="515" t="s">
        <v>64</v>
      </c>
      <c r="C73" s="1607" t="s">
        <v>365</v>
      </c>
      <c r="D73" s="934" t="s">
        <v>44</v>
      </c>
      <c r="E73" s="135" t="s">
        <v>273</v>
      </c>
      <c r="F73" s="913">
        <v>5.2</v>
      </c>
    </row>
    <row r="74" spans="1:6" ht="15.75" x14ac:dyDescent="0.25">
      <c r="A74" s="426">
        <v>29</v>
      </c>
      <c r="B74" s="515" t="s">
        <v>65</v>
      </c>
      <c r="C74" s="1607">
        <v>1</v>
      </c>
      <c r="D74" s="934" t="s">
        <v>44</v>
      </c>
      <c r="F74" s="913">
        <v>5.2</v>
      </c>
    </row>
    <row r="75" spans="1:6" ht="15.75" x14ac:dyDescent="0.25">
      <c r="A75" s="426">
        <v>30</v>
      </c>
      <c r="B75" s="515" t="s">
        <v>66</v>
      </c>
      <c r="C75" s="1607" t="s">
        <v>157</v>
      </c>
      <c r="D75" s="934" t="s">
        <v>44</v>
      </c>
      <c r="F75" s="913">
        <v>5.2</v>
      </c>
    </row>
    <row r="76" spans="1:6" ht="15.75" x14ac:dyDescent="0.25">
      <c r="A76" s="426">
        <v>31</v>
      </c>
      <c r="B76" s="515" t="s">
        <v>67</v>
      </c>
      <c r="C76" s="1607">
        <v>1</v>
      </c>
      <c r="D76" s="934" t="s">
        <v>44</v>
      </c>
      <c r="F76" s="913">
        <v>5.2</v>
      </c>
    </row>
    <row r="77" spans="1:6" ht="15.75" x14ac:dyDescent="0.25">
      <c r="A77" s="426">
        <v>32</v>
      </c>
      <c r="B77" s="515" t="s">
        <v>68</v>
      </c>
      <c r="C77" s="1621" t="s">
        <v>144</v>
      </c>
      <c r="D77" s="934" t="s">
        <v>44</v>
      </c>
      <c r="E77" s="328" t="s">
        <v>273</v>
      </c>
      <c r="F77" s="913">
        <v>5.6</v>
      </c>
    </row>
    <row r="78" spans="1:6" ht="15.75" x14ac:dyDescent="0.25">
      <c r="A78" s="426">
        <v>35</v>
      </c>
      <c r="B78" s="515" t="s">
        <v>72</v>
      </c>
      <c r="C78" s="131"/>
      <c r="D78" s="934" t="s">
        <v>43</v>
      </c>
      <c r="E78" s="328" t="s">
        <v>273</v>
      </c>
      <c r="F78" s="913">
        <v>9.6999999999999993</v>
      </c>
    </row>
    <row r="79" spans="1:6" ht="15.75" x14ac:dyDescent="0.25">
      <c r="A79" s="426">
        <v>36</v>
      </c>
      <c r="B79" s="515" t="s">
        <v>73</v>
      </c>
      <c r="C79" s="131"/>
      <c r="D79" s="934" t="s">
        <v>44</v>
      </c>
      <c r="E79" s="328" t="s">
        <v>273</v>
      </c>
      <c r="F79" s="913">
        <v>9.6999999999999993</v>
      </c>
    </row>
    <row r="80" spans="1:6" ht="15.75" x14ac:dyDescent="0.25">
      <c r="A80" s="426">
        <v>37</v>
      </c>
      <c r="B80" s="515" t="s">
        <v>69</v>
      </c>
      <c r="C80" s="42">
        <f>C21</f>
        <v>10162756.897260273</v>
      </c>
      <c r="D80" s="934" t="s">
        <v>130</v>
      </c>
      <c r="F80" s="913" t="s">
        <v>1108</v>
      </c>
    </row>
    <row r="81" spans="1:6" ht="15.75" x14ac:dyDescent="0.25">
      <c r="A81" s="426">
        <v>38</v>
      </c>
      <c r="B81" s="515" t="s">
        <v>70</v>
      </c>
      <c r="C81" s="114"/>
      <c r="D81" s="934" t="s">
        <v>44</v>
      </c>
      <c r="E81" s="328" t="s">
        <v>273</v>
      </c>
      <c r="F81" s="913"/>
    </row>
    <row r="82" spans="1:6" ht="15.75" x14ac:dyDescent="0.25">
      <c r="A82" s="426">
        <v>39</v>
      </c>
      <c r="B82" s="515" t="s">
        <v>71</v>
      </c>
      <c r="C82" s="38" t="str">
        <f>C22</f>
        <v>EUR</v>
      </c>
      <c r="D82" s="934" t="s">
        <v>130</v>
      </c>
      <c r="F82" s="913">
        <v>5.5</v>
      </c>
    </row>
    <row r="83" spans="1:6" ht="15.75" x14ac:dyDescent="0.25">
      <c r="A83" s="426">
        <v>73</v>
      </c>
      <c r="B83" s="515" t="s">
        <v>81</v>
      </c>
      <c r="C83" s="1350" t="b">
        <v>1</v>
      </c>
      <c r="D83" s="545" t="s">
        <v>130</v>
      </c>
      <c r="E83" s="328" t="s">
        <v>273</v>
      </c>
      <c r="F83" s="913">
        <v>6.1</v>
      </c>
    </row>
    <row r="84" spans="1:6" ht="15.75" x14ac:dyDescent="0.25">
      <c r="A84" s="426">
        <v>74</v>
      </c>
      <c r="B84" s="515" t="s">
        <v>78</v>
      </c>
      <c r="C84" s="1162" t="s">
        <v>901</v>
      </c>
      <c r="D84" s="935" t="s">
        <v>723</v>
      </c>
      <c r="F84" s="913">
        <v>6.2</v>
      </c>
    </row>
    <row r="85" spans="1:6" ht="15.75" x14ac:dyDescent="0.25">
      <c r="A85" s="426">
        <v>75</v>
      </c>
      <c r="B85" s="515" t="s">
        <v>19</v>
      </c>
      <c r="C85" s="38" t="s">
        <v>113</v>
      </c>
      <c r="D85" s="545" t="s">
        <v>44</v>
      </c>
      <c r="F85" s="913"/>
    </row>
    <row r="86" spans="1:6" ht="15.75" x14ac:dyDescent="0.25">
      <c r="A86" s="426">
        <v>76</v>
      </c>
      <c r="B86" s="1006" t="s">
        <v>30</v>
      </c>
      <c r="C86" s="39"/>
      <c r="D86" s="545" t="s">
        <v>44</v>
      </c>
      <c r="F86" s="913"/>
    </row>
    <row r="87" spans="1:6" ht="15.75" x14ac:dyDescent="0.25">
      <c r="A87" s="426">
        <v>77</v>
      </c>
      <c r="B87" s="1006" t="s">
        <v>31</v>
      </c>
      <c r="C87" s="39"/>
      <c r="D87" s="545" t="s">
        <v>44</v>
      </c>
      <c r="F87" s="913"/>
    </row>
    <row r="88" spans="1:6" ht="15.75" x14ac:dyDescent="0.25">
      <c r="A88" s="426">
        <v>78</v>
      </c>
      <c r="B88" s="1006" t="s">
        <v>77</v>
      </c>
      <c r="C88" s="38" t="s">
        <v>92</v>
      </c>
      <c r="D88" s="545" t="s">
        <v>44</v>
      </c>
      <c r="F88" s="913"/>
    </row>
    <row r="89" spans="1:6" ht="15.75" x14ac:dyDescent="0.25">
      <c r="A89" s="426">
        <v>79</v>
      </c>
      <c r="B89" s="1006" t="s">
        <v>76</v>
      </c>
      <c r="C89" s="38" t="s">
        <v>118</v>
      </c>
      <c r="D89" s="545" t="s">
        <v>44</v>
      </c>
      <c r="F89" s="913">
        <v>6.12</v>
      </c>
    </row>
    <row r="90" spans="1:6" ht="15.75" x14ac:dyDescent="0.25">
      <c r="A90" s="426">
        <v>83</v>
      </c>
      <c r="B90" s="1006" t="s">
        <v>20</v>
      </c>
      <c r="C90" s="1727">
        <f>-C19</f>
        <v>-10000000</v>
      </c>
      <c r="D90" s="545" t="s">
        <v>44</v>
      </c>
      <c r="E90" s="328" t="s">
        <v>273</v>
      </c>
      <c r="F90" s="913" t="s">
        <v>1111</v>
      </c>
    </row>
    <row r="91" spans="1:6" ht="15.75" x14ac:dyDescent="0.25">
      <c r="A91" s="426">
        <v>85</v>
      </c>
      <c r="B91" s="515" t="s">
        <v>21</v>
      </c>
      <c r="C91" s="38" t="s">
        <v>99</v>
      </c>
      <c r="D91" s="545" t="s">
        <v>43</v>
      </c>
      <c r="F91" s="913">
        <v>6.5</v>
      </c>
    </row>
    <row r="92" spans="1:6" ht="15.75" x14ac:dyDescent="0.25">
      <c r="A92" s="426">
        <v>86</v>
      </c>
      <c r="B92" s="515" t="s">
        <v>22</v>
      </c>
      <c r="C92" s="39"/>
      <c r="D92" s="545" t="s">
        <v>43</v>
      </c>
      <c r="E92" s="328" t="s">
        <v>273</v>
      </c>
      <c r="F92" s="913">
        <v>6.6</v>
      </c>
    </row>
    <row r="93" spans="1:6" ht="15.75" x14ac:dyDescent="0.25">
      <c r="A93" s="426">
        <v>87</v>
      </c>
      <c r="B93" s="515" t="s">
        <v>23</v>
      </c>
      <c r="C93" s="123">
        <f>(C20/C19)*100</f>
        <v>102.13826027397259</v>
      </c>
      <c r="D93" s="545" t="s">
        <v>44</v>
      </c>
      <c r="E93" s="328" t="s">
        <v>273</v>
      </c>
      <c r="F93" s="913">
        <v>6.7</v>
      </c>
    </row>
    <row r="94" spans="1:6" ht="15.75" x14ac:dyDescent="0.25">
      <c r="A94" s="426">
        <v>88</v>
      </c>
      <c r="B94" s="515" t="s">
        <v>24</v>
      </c>
      <c r="C94" s="18">
        <f>C20</f>
        <v>10213826.02739726</v>
      </c>
      <c r="D94" s="545" t="s">
        <v>44</v>
      </c>
      <c r="E94" s="328" t="s">
        <v>273</v>
      </c>
      <c r="F94" s="913" t="s">
        <v>1112</v>
      </c>
    </row>
    <row r="95" spans="1:6" ht="15.75" x14ac:dyDescent="0.25">
      <c r="A95" s="426">
        <v>89</v>
      </c>
      <c r="B95" s="515" t="s">
        <v>25</v>
      </c>
      <c r="C95" s="43">
        <v>0.5</v>
      </c>
      <c r="D95" s="545" t="s">
        <v>44</v>
      </c>
      <c r="F95" s="913" t="s">
        <v>1113</v>
      </c>
    </row>
    <row r="96" spans="1:6" ht="15.75" x14ac:dyDescent="0.25">
      <c r="A96" s="426">
        <v>90</v>
      </c>
      <c r="B96" s="515" t="s">
        <v>26</v>
      </c>
      <c r="C96" s="38" t="s">
        <v>114</v>
      </c>
      <c r="D96" s="545" t="s">
        <v>44</v>
      </c>
      <c r="F96" s="913">
        <v>6.13</v>
      </c>
    </row>
    <row r="97" spans="1:9" ht="15.75" x14ac:dyDescent="0.25">
      <c r="A97" s="426">
        <v>91</v>
      </c>
      <c r="B97" s="515" t="s">
        <v>27</v>
      </c>
      <c r="C97" s="44" t="s">
        <v>121</v>
      </c>
      <c r="D97" s="545" t="s">
        <v>44</v>
      </c>
      <c r="E97" s="328" t="s">
        <v>273</v>
      </c>
      <c r="F97" s="913"/>
    </row>
    <row r="98" spans="1:9" ht="15.75" x14ac:dyDescent="0.25">
      <c r="A98" s="426">
        <v>92</v>
      </c>
      <c r="B98" s="515" t="s">
        <v>28</v>
      </c>
      <c r="C98" s="38" t="s">
        <v>115</v>
      </c>
      <c r="D98" s="545" t="s">
        <v>44</v>
      </c>
      <c r="F98" s="913">
        <v>6.11</v>
      </c>
    </row>
    <row r="99" spans="1:9" ht="15.75" x14ac:dyDescent="0.25">
      <c r="A99" s="426">
        <v>93</v>
      </c>
      <c r="B99" s="515" t="s">
        <v>75</v>
      </c>
      <c r="C99" s="45" t="s">
        <v>119</v>
      </c>
      <c r="D99" s="545" t="s">
        <v>44</v>
      </c>
      <c r="F99" s="1647">
        <v>6.1</v>
      </c>
    </row>
    <row r="100" spans="1:9" ht="15.75" x14ac:dyDescent="0.25">
      <c r="A100" s="426">
        <v>94</v>
      </c>
      <c r="B100" s="515" t="s">
        <v>74</v>
      </c>
      <c r="C100" s="38" t="s">
        <v>116</v>
      </c>
      <c r="D100" s="545" t="s">
        <v>44</v>
      </c>
      <c r="F100" s="913">
        <v>6.14</v>
      </c>
    </row>
    <row r="101" spans="1:9" ht="15.75" x14ac:dyDescent="0.25">
      <c r="A101" s="426">
        <v>95</v>
      </c>
      <c r="B101" s="1006" t="s">
        <v>38</v>
      </c>
      <c r="C101" s="38" t="b">
        <v>1</v>
      </c>
      <c r="D101" s="545" t="s">
        <v>44</v>
      </c>
      <c r="E101" s="328" t="s">
        <v>273</v>
      </c>
      <c r="F101" s="913">
        <v>6.15</v>
      </c>
    </row>
    <row r="102" spans="1:9" ht="15.75" x14ac:dyDescent="0.25">
      <c r="A102" s="203">
        <v>96</v>
      </c>
      <c r="B102" s="526" t="s">
        <v>36</v>
      </c>
      <c r="C102" s="39"/>
      <c r="D102" s="545" t="s">
        <v>44</v>
      </c>
      <c r="F102" s="913"/>
    </row>
    <row r="103" spans="1:9" ht="15.75" x14ac:dyDescent="0.25">
      <c r="A103" s="203">
        <v>97</v>
      </c>
      <c r="B103" s="526" t="s">
        <v>32</v>
      </c>
      <c r="C103" s="39"/>
      <c r="D103" s="545" t="s">
        <v>44</v>
      </c>
      <c r="F103" s="913"/>
    </row>
    <row r="104" spans="1:9" s="7" customFormat="1" ht="15.75" x14ac:dyDescent="0.25">
      <c r="A104" s="203">
        <v>98</v>
      </c>
      <c r="B104" s="526" t="s">
        <v>39</v>
      </c>
      <c r="C104" s="991" t="s">
        <v>47</v>
      </c>
      <c r="D104" s="934" t="s">
        <v>130</v>
      </c>
      <c r="E104" s="139"/>
      <c r="F104" s="913" t="s">
        <v>1115</v>
      </c>
    </row>
    <row r="105" spans="1:9" s="7" customFormat="1" ht="15.75" x14ac:dyDescent="0.25">
      <c r="A105" s="203">
        <v>99</v>
      </c>
      <c r="B105" s="526" t="s">
        <v>29</v>
      </c>
      <c r="C105" s="991" t="s">
        <v>117</v>
      </c>
      <c r="D105" s="934" t="s">
        <v>130</v>
      </c>
      <c r="E105" s="139"/>
      <c r="F105" s="913">
        <v>8.1</v>
      </c>
    </row>
    <row r="106" spans="1:9" s="7" customFormat="1" ht="15.75" x14ac:dyDescent="0.25">
      <c r="A106" s="134" t="s">
        <v>122</v>
      </c>
      <c r="C106" s="63">
        <v>53</v>
      </c>
      <c r="D106" s="53"/>
      <c r="E106" s="139"/>
    </row>
    <row r="107" spans="1:9" s="7" customFormat="1" ht="15" customHeight="1" x14ac:dyDescent="0.25">
      <c r="C107" s="152"/>
      <c r="D107" s="54"/>
      <c r="E107" s="139"/>
    </row>
    <row r="108" spans="1:9" s="7" customFormat="1" ht="15.75" x14ac:dyDescent="0.25">
      <c r="A108" s="635">
        <v>1.1000000000000001</v>
      </c>
      <c r="B108" s="2257" t="s">
        <v>158</v>
      </c>
      <c r="C108" s="2257"/>
      <c r="D108" s="2257"/>
      <c r="E108" s="2257"/>
      <c r="F108" s="2257"/>
      <c r="G108" s="633"/>
      <c r="H108" s="633"/>
      <c r="I108" s="633"/>
    </row>
    <row r="109" spans="1:9" s="7" customFormat="1" ht="15.75" x14ac:dyDescent="0.25">
      <c r="A109" s="635">
        <v>1.2</v>
      </c>
      <c r="B109" s="2222" t="s">
        <v>303</v>
      </c>
      <c r="C109" s="2222"/>
      <c r="D109" s="2222"/>
      <c r="E109" s="2222"/>
      <c r="F109" s="2222"/>
      <c r="G109" s="484"/>
      <c r="H109" s="484"/>
      <c r="I109" s="484"/>
    </row>
    <row r="110" spans="1:9" s="7" customFormat="1" ht="15.75" x14ac:dyDescent="0.25">
      <c r="A110" s="635">
        <v>1.7</v>
      </c>
      <c r="B110" s="2222" t="s">
        <v>244</v>
      </c>
      <c r="C110" s="2222"/>
      <c r="D110" s="2222"/>
      <c r="E110" s="2222"/>
      <c r="F110" s="2222"/>
      <c r="G110" s="484"/>
      <c r="H110" s="484"/>
      <c r="I110" s="484"/>
    </row>
    <row r="111" spans="1:9" s="7" customFormat="1" ht="15.75" x14ac:dyDescent="0.25">
      <c r="A111" s="635">
        <v>1.8</v>
      </c>
      <c r="B111" s="2222" t="s">
        <v>245</v>
      </c>
      <c r="C111" s="2222"/>
      <c r="D111" s="2222"/>
      <c r="E111" s="2222"/>
      <c r="F111" s="2222"/>
      <c r="G111" s="484"/>
      <c r="H111" s="484"/>
      <c r="I111" s="484"/>
    </row>
    <row r="112" spans="1:9" s="7" customFormat="1" ht="15.75" x14ac:dyDescent="0.25">
      <c r="A112" s="638">
        <v>1.1000000000000001</v>
      </c>
      <c r="B112" s="2222" t="s">
        <v>302</v>
      </c>
      <c r="C112" s="2222"/>
      <c r="D112" s="2222"/>
      <c r="E112" s="2222"/>
      <c r="F112" s="2222"/>
      <c r="G112" s="484"/>
      <c r="H112" s="484"/>
      <c r="I112" s="484"/>
    </row>
    <row r="113" spans="1:9" s="7" customFormat="1" ht="15.75" x14ac:dyDescent="0.25">
      <c r="A113" s="635">
        <v>1.1299999999999999</v>
      </c>
      <c r="B113" s="2219" t="s">
        <v>737</v>
      </c>
      <c r="C113" s="2220"/>
      <c r="D113" s="2220"/>
      <c r="E113" s="2220"/>
      <c r="F113" s="2221"/>
      <c r="G113" s="484"/>
      <c r="H113" s="484"/>
      <c r="I113" s="484"/>
    </row>
    <row r="114" spans="1:9" s="7" customFormat="1" ht="15.75" x14ac:dyDescent="0.25">
      <c r="A114" s="635">
        <v>1.17</v>
      </c>
      <c r="B114" s="2222" t="s">
        <v>633</v>
      </c>
      <c r="C114" s="2222"/>
      <c r="D114" s="2222"/>
      <c r="E114" s="2222"/>
      <c r="F114" s="2222"/>
      <c r="G114" s="484"/>
      <c r="H114" s="484"/>
      <c r="I114" s="484"/>
    </row>
    <row r="115" spans="1:9" s="7" customFormat="1" ht="15.75" x14ac:dyDescent="0.25">
      <c r="A115" s="635">
        <v>2.1</v>
      </c>
      <c r="B115" s="2222" t="s">
        <v>384</v>
      </c>
      <c r="C115" s="2222"/>
      <c r="D115" s="2222"/>
      <c r="E115" s="2222"/>
      <c r="F115" s="2222"/>
      <c r="G115" s="552"/>
      <c r="H115" s="552"/>
    </row>
    <row r="116" spans="1:9" s="7" customFormat="1" ht="15.75" x14ac:dyDescent="0.25">
      <c r="A116" s="1149">
        <v>2.8</v>
      </c>
      <c r="B116" s="2225" t="s">
        <v>852</v>
      </c>
      <c r="C116" s="2226"/>
      <c r="D116" s="2226"/>
      <c r="E116" s="2226"/>
      <c r="F116" s="2227"/>
      <c r="G116" s="552"/>
      <c r="H116" s="552"/>
    </row>
    <row r="117" spans="1:9" ht="15.75" x14ac:dyDescent="0.25">
      <c r="A117" s="635">
        <v>2.16</v>
      </c>
      <c r="B117" s="2222" t="s">
        <v>928</v>
      </c>
      <c r="C117" s="2222"/>
      <c r="D117" s="2222"/>
      <c r="E117" s="2222"/>
      <c r="F117" s="2222"/>
      <c r="G117" s="323"/>
      <c r="H117" s="323"/>
      <c r="I117" s="323"/>
    </row>
    <row r="118" spans="1:9" s="7" customFormat="1" ht="15.75" x14ac:dyDescent="0.25">
      <c r="A118" s="635">
        <v>2.17</v>
      </c>
      <c r="B118" s="2222" t="s">
        <v>915</v>
      </c>
      <c r="C118" s="2222"/>
      <c r="D118" s="2222"/>
      <c r="E118" s="2222"/>
      <c r="F118" s="2222"/>
      <c r="G118" s="484"/>
      <c r="H118" s="484"/>
      <c r="I118" s="484"/>
    </row>
    <row r="119" spans="1:9" s="7" customFormat="1" ht="15.75" x14ac:dyDescent="0.25">
      <c r="A119" s="635">
        <v>2.1800000000000002</v>
      </c>
      <c r="B119" s="2222" t="s">
        <v>856</v>
      </c>
      <c r="C119" s="2222"/>
      <c r="D119" s="2222"/>
      <c r="E119" s="2222"/>
      <c r="F119" s="2222"/>
      <c r="G119" s="226"/>
    </row>
    <row r="120" spans="1:9" s="7" customFormat="1" ht="15.75" x14ac:dyDescent="0.25">
      <c r="A120" s="639">
        <v>2.2000000000000002</v>
      </c>
      <c r="B120" s="2264" t="s">
        <v>256</v>
      </c>
      <c r="C120" s="2265"/>
      <c r="D120" s="2265"/>
      <c r="E120" s="2265"/>
      <c r="F120" s="2266"/>
      <c r="G120" s="323"/>
      <c r="H120" s="323"/>
      <c r="I120" s="323"/>
    </row>
    <row r="121" spans="1:9" s="7" customFormat="1" ht="15.75" x14ac:dyDescent="0.25">
      <c r="A121" s="637">
        <v>2.2200000000000002</v>
      </c>
      <c r="B121" s="2222" t="s">
        <v>929</v>
      </c>
      <c r="C121" s="2222"/>
      <c r="D121" s="2222"/>
      <c r="E121" s="2222"/>
      <c r="F121" s="2222"/>
      <c r="G121" s="323"/>
      <c r="H121" s="323"/>
      <c r="I121" s="323"/>
    </row>
    <row r="122" spans="1:9" s="7" customFormat="1" ht="15.75" customHeight="1" x14ac:dyDescent="0.25">
      <c r="A122" s="1165">
        <v>2.25</v>
      </c>
      <c r="B122" s="2219" t="s">
        <v>866</v>
      </c>
      <c r="C122" s="2220"/>
      <c r="D122" s="2220"/>
      <c r="E122" s="2220"/>
      <c r="F122" s="2221"/>
      <c r="G122" s="484"/>
      <c r="H122" s="484"/>
      <c r="I122" s="139"/>
    </row>
    <row r="123" spans="1:9" s="7" customFormat="1" ht="15.75" x14ac:dyDescent="0.25">
      <c r="A123" s="2258">
        <v>2.2799999999999998</v>
      </c>
      <c r="B123" s="2225" t="s">
        <v>787</v>
      </c>
      <c r="C123" s="2226"/>
      <c r="D123" s="2226"/>
      <c r="E123" s="2226"/>
      <c r="F123" s="2227"/>
      <c r="G123" s="954"/>
      <c r="H123" s="954"/>
      <c r="I123" s="139"/>
    </row>
    <row r="124" spans="1:9" s="7" customFormat="1" ht="15.75" customHeight="1" x14ac:dyDescent="0.25">
      <c r="A124" s="2259"/>
      <c r="B124" s="2242"/>
      <c r="C124" s="2243"/>
      <c r="D124" s="2243"/>
      <c r="E124" s="2243"/>
      <c r="F124" s="2244"/>
      <c r="G124" s="484"/>
      <c r="H124" s="484"/>
      <c r="I124" s="484"/>
    </row>
    <row r="125" spans="1:9" s="7" customFormat="1" ht="15.75" x14ac:dyDescent="0.25">
      <c r="A125" s="1737">
        <v>2.35</v>
      </c>
      <c r="B125" s="2185" t="s">
        <v>864</v>
      </c>
      <c r="C125" s="2186"/>
      <c r="D125" s="2186"/>
      <c r="E125" s="2186"/>
      <c r="F125" s="2187"/>
      <c r="G125" s="484"/>
      <c r="H125" s="484"/>
      <c r="I125" s="484"/>
    </row>
    <row r="126" spans="1:9" s="7" customFormat="1" ht="15.75" x14ac:dyDescent="0.25">
      <c r="A126" s="1737">
        <v>2.36</v>
      </c>
      <c r="B126" s="2185" t="s">
        <v>865</v>
      </c>
      <c r="C126" s="2186"/>
      <c r="D126" s="2186"/>
      <c r="E126" s="2186"/>
      <c r="F126" s="2187"/>
      <c r="G126" s="543"/>
      <c r="H126" s="543"/>
      <c r="I126" s="543"/>
    </row>
    <row r="127" spans="1:9" s="7" customFormat="1" ht="15.75" x14ac:dyDescent="0.25">
      <c r="A127" s="635">
        <v>2.38</v>
      </c>
      <c r="B127" s="2222" t="s">
        <v>645</v>
      </c>
      <c r="C127" s="2222"/>
      <c r="D127" s="2222"/>
      <c r="E127" s="2222"/>
      <c r="F127" s="2222"/>
      <c r="G127" s="543"/>
      <c r="H127" s="543"/>
      <c r="I127" s="543"/>
    </row>
    <row r="128" spans="1:9" s="7" customFormat="1" ht="15.75" x14ac:dyDescent="0.25">
      <c r="A128" s="2267">
        <v>2.73</v>
      </c>
      <c r="B128" s="2225" t="s">
        <v>1117</v>
      </c>
      <c r="C128" s="2226"/>
      <c r="D128" s="2226"/>
      <c r="E128" s="2226"/>
      <c r="F128" s="2227"/>
      <c r="G128" s="543"/>
      <c r="H128" s="543"/>
      <c r="I128" s="543"/>
    </row>
    <row r="129" spans="1:9" s="7" customFormat="1" ht="15.75" x14ac:dyDescent="0.25">
      <c r="A129" s="2268"/>
      <c r="B129" s="2239"/>
      <c r="C129" s="2240"/>
      <c r="D129" s="2240"/>
      <c r="E129" s="2240"/>
      <c r="F129" s="2241"/>
      <c r="G129" s="543"/>
      <c r="H129" s="543"/>
      <c r="I129" s="543"/>
    </row>
    <row r="130" spans="1:9" s="7" customFormat="1" ht="15.75" x14ac:dyDescent="0.25">
      <c r="A130" s="2268"/>
      <c r="B130" s="2239"/>
      <c r="C130" s="2240"/>
      <c r="D130" s="2240"/>
      <c r="E130" s="2240"/>
      <c r="F130" s="2241"/>
      <c r="G130" s="543"/>
      <c r="H130" s="543"/>
      <c r="I130" s="543"/>
    </row>
    <row r="131" spans="1:9" s="7" customFormat="1" ht="15.75" x14ac:dyDescent="0.25">
      <c r="A131" s="2269"/>
      <c r="B131" s="2242"/>
      <c r="C131" s="2243"/>
      <c r="D131" s="2243"/>
      <c r="E131" s="2243"/>
      <c r="F131" s="2244"/>
      <c r="G131" s="543"/>
      <c r="H131" s="543"/>
      <c r="I131" s="543"/>
    </row>
    <row r="132" spans="1:9" s="7" customFormat="1" ht="15.75" x14ac:dyDescent="0.25">
      <c r="A132" s="1744">
        <v>2.83</v>
      </c>
      <c r="B132" s="2185" t="s">
        <v>1119</v>
      </c>
      <c r="C132" s="2186"/>
      <c r="D132" s="2186"/>
      <c r="E132" s="2186"/>
      <c r="F132" s="2187"/>
      <c r="G132" s="543"/>
      <c r="H132" s="543"/>
      <c r="I132" s="543"/>
    </row>
    <row r="133" spans="1:9" s="7" customFormat="1" ht="15.75" x14ac:dyDescent="0.25">
      <c r="A133" s="635">
        <v>2.86</v>
      </c>
      <c r="B133" s="2219" t="s">
        <v>848</v>
      </c>
      <c r="C133" s="2220"/>
      <c r="D133" s="2220"/>
      <c r="E133" s="2220"/>
      <c r="F133" s="2221"/>
    </row>
    <row r="134" spans="1:9" s="7" customFormat="1" ht="15.75" x14ac:dyDescent="0.25">
      <c r="A134" s="635">
        <v>2.87</v>
      </c>
      <c r="B134" s="2222" t="s">
        <v>851</v>
      </c>
      <c r="C134" s="2222"/>
      <c r="D134" s="2222"/>
      <c r="E134" s="2222"/>
      <c r="F134" s="2222"/>
    </row>
    <row r="135" spans="1:9" s="7" customFormat="1" ht="15.75" x14ac:dyDescent="0.25">
      <c r="A135" s="635">
        <v>2.88</v>
      </c>
      <c r="B135" s="2222" t="s">
        <v>857</v>
      </c>
      <c r="C135" s="2222"/>
      <c r="D135" s="2222"/>
      <c r="E135" s="2222"/>
      <c r="F135" s="2222"/>
    </row>
    <row r="136" spans="1:9" s="7" customFormat="1" ht="15.75" customHeight="1" x14ac:dyDescent="0.25">
      <c r="A136" s="635">
        <v>2.91</v>
      </c>
      <c r="B136" s="2222" t="s">
        <v>916</v>
      </c>
      <c r="C136" s="2222"/>
      <c r="D136" s="2222"/>
      <c r="E136" s="2222"/>
      <c r="F136" s="2222"/>
    </row>
    <row r="137" spans="1:9" s="7" customFormat="1" ht="15" customHeight="1" x14ac:dyDescent="0.25">
      <c r="A137" s="2258">
        <v>2.95</v>
      </c>
      <c r="B137" s="2224" t="s">
        <v>854</v>
      </c>
      <c r="C137" s="2224"/>
      <c r="D137" s="2224"/>
      <c r="E137" s="2224"/>
      <c r="F137" s="2224"/>
    </row>
    <row r="138" spans="1:9" s="7" customFormat="1" x14ac:dyDescent="0.25">
      <c r="A138" s="2259"/>
      <c r="B138" s="2224"/>
      <c r="C138" s="2224"/>
      <c r="D138" s="2224"/>
      <c r="E138" s="2224"/>
      <c r="F138" s="2224"/>
    </row>
    <row r="139" spans="1:9" s="7" customFormat="1" x14ac:dyDescent="0.25">
      <c r="D139" s="226"/>
      <c r="E139" s="139"/>
    </row>
    <row r="140" spans="1:9" s="7" customFormat="1" x14ac:dyDescent="0.25">
      <c r="D140" s="226"/>
      <c r="E140" s="139"/>
    </row>
    <row r="141" spans="1:9" s="7" customFormat="1" x14ac:dyDescent="0.25">
      <c r="D141" s="226"/>
      <c r="E141" s="139"/>
    </row>
    <row r="142" spans="1:9" s="7" customFormat="1" x14ac:dyDescent="0.25">
      <c r="D142" s="226"/>
      <c r="E142" s="139"/>
    </row>
    <row r="143" spans="1:9" s="7" customFormat="1" x14ac:dyDescent="0.25">
      <c r="D143" s="226"/>
      <c r="E143" s="139"/>
    </row>
    <row r="144" spans="1:9" s="7" customFormat="1" x14ac:dyDescent="0.25">
      <c r="D144" s="226"/>
      <c r="E144" s="139"/>
    </row>
    <row r="145" spans="4:5" s="7" customFormat="1" x14ac:dyDescent="0.25">
      <c r="D145" s="226"/>
      <c r="E145" s="139"/>
    </row>
    <row r="146" spans="4:5" s="7" customFormat="1" x14ac:dyDescent="0.25">
      <c r="D146" s="226"/>
      <c r="E146" s="139"/>
    </row>
    <row r="147" spans="4:5" s="7" customFormat="1" x14ac:dyDescent="0.25">
      <c r="D147" s="226"/>
      <c r="E147" s="139"/>
    </row>
    <row r="148" spans="4:5" s="7" customFormat="1" x14ac:dyDescent="0.25">
      <c r="D148" s="226"/>
      <c r="E148" s="139"/>
    </row>
    <row r="149" spans="4:5" s="7" customFormat="1" x14ac:dyDescent="0.25">
      <c r="D149" s="226"/>
      <c r="E149" s="139"/>
    </row>
    <row r="150" spans="4:5" s="7" customFormat="1" x14ac:dyDescent="0.25">
      <c r="D150" s="226"/>
      <c r="E150" s="139"/>
    </row>
    <row r="151" spans="4:5" s="7" customFormat="1" x14ac:dyDescent="0.25">
      <c r="D151" s="226"/>
      <c r="E151" s="139"/>
    </row>
    <row r="152" spans="4:5" s="7" customFormat="1" x14ac:dyDescent="0.25">
      <c r="D152" s="226"/>
      <c r="E152" s="139"/>
    </row>
    <row r="153" spans="4:5" s="7" customFormat="1" x14ac:dyDescent="0.25">
      <c r="D153" s="226"/>
      <c r="E153" s="139"/>
    </row>
    <row r="154" spans="4:5" s="7" customFormat="1" x14ac:dyDescent="0.25">
      <c r="D154" s="226"/>
      <c r="E154" s="139"/>
    </row>
    <row r="155" spans="4:5" s="7" customFormat="1" x14ac:dyDescent="0.25">
      <c r="D155" s="226"/>
      <c r="E155" s="139"/>
    </row>
    <row r="156" spans="4:5" s="7" customFormat="1" x14ac:dyDescent="0.25">
      <c r="D156" s="226"/>
      <c r="E156" s="139"/>
    </row>
    <row r="157" spans="4:5" s="7" customFormat="1" x14ac:dyDescent="0.25">
      <c r="D157" s="226"/>
      <c r="E157" s="139"/>
    </row>
    <row r="158" spans="4:5" s="7" customFormat="1" x14ac:dyDescent="0.25">
      <c r="D158" s="226"/>
      <c r="E158" s="139"/>
    </row>
    <row r="159" spans="4:5" s="7" customFormat="1" x14ac:dyDescent="0.25">
      <c r="D159" s="226"/>
      <c r="E159" s="139"/>
    </row>
    <row r="160" spans="4:5" s="7" customFormat="1" x14ac:dyDescent="0.25">
      <c r="D160" s="226"/>
      <c r="E160" s="139"/>
    </row>
    <row r="161" spans="4:5" s="7" customFormat="1" x14ac:dyDescent="0.25">
      <c r="D161" s="226"/>
      <c r="E161" s="139"/>
    </row>
    <row r="162" spans="4:5" s="7" customFormat="1" x14ac:dyDescent="0.25">
      <c r="D162" s="226"/>
      <c r="E162" s="139"/>
    </row>
    <row r="163" spans="4:5" s="7" customFormat="1" x14ac:dyDescent="0.25">
      <c r="D163" s="226"/>
      <c r="E163" s="139"/>
    </row>
    <row r="164" spans="4:5" s="7" customFormat="1" x14ac:dyDescent="0.25">
      <c r="D164" s="226"/>
      <c r="E164" s="139"/>
    </row>
    <row r="165" spans="4:5" s="7" customFormat="1" x14ac:dyDescent="0.25">
      <c r="D165" s="226"/>
      <c r="E165" s="139"/>
    </row>
    <row r="166" spans="4:5" s="7" customFormat="1" x14ac:dyDescent="0.25">
      <c r="D166" s="226"/>
      <c r="E166" s="139"/>
    </row>
    <row r="167" spans="4:5" s="7" customFormat="1" x14ac:dyDescent="0.25">
      <c r="D167" s="226"/>
      <c r="E167" s="139"/>
    </row>
    <row r="168" spans="4:5" s="7" customFormat="1" x14ac:dyDescent="0.25">
      <c r="D168" s="226"/>
      <c r="E168" s="139"/>
    </row>
    <row r="169" spans="4:5" s="7" customFormat="1" x14ac:dyDescent="0.25">
      <c r="D169" s="226"/>
      <c r="E169" s="139"/>
    </row>
    <row r="170" spans="4:5" s="7" customFormat="1" x14ac:dyDescent="0.25">
      <c r="D170" s="226"/>
      <c r="E170" s="139"/>
    </row>
    <row r="171" spans="4:5" s="7" customFormat="1" x14ac:dyDescent="0.25">
      <c r="D171" s="226"/>
      <c r="E171" s="139"/>
    </row>
    <row r="172" spans="4:5" s="7" customFormat="1" x14ac:dyDescent="0.25">
      <c r="D172" s="226"/>
      <c r="E172" s="139"/>
    </row>
    <row r="173" spans="4:5" s="7" customFormat="1" x14ac:dyDescent="0.25">
      <c r="D173" s="226"/>
      <c r="E173" s="139"/>
    </row>
    <row r="174" spans="4:5" s="7" customFormat="1" x14ac:dyDescent="0.25">
      <c r="D174" s="226"/>
      <c r="E174" s="139"/>
    </row>
    <row r="175" spans="4:5" s="7" customFormat="1" x14ac:dyDescent="0.25">
      <c r="D175" s="226"/>
      <c r="E175" s="139"/>
    </row>
    <row r="176" spans="4:5" s="7" customFormat="1" x14ac:dyDescent="0.25">
      <c r="D176" s="226"/>
      <c r="E176" s="139"/>
    </row>
    <row r="177" spans="3:5" s="7" customFormat="1" x14ac:dyDescent="0.25">
      <c r="D177" s="226"/>
      <c r="E177" s="139"/>
    </row>
    <row r="178" spans="3:5" s="7" customFormat="1" x14ac:dyDescent="0.25">
      <c r="D178" s="226"/>
      <c r="E178" s="139"/>
    </row>
    <row r="179" spans="3:5" s="7" customFormat="1" x14ac:dyDescent="0.25">
      <c r="D179" s="226"/>
      <c r="E179" s="139"/>
    </row>
    <row r="180" spans="3:5" s="7" customFormat="1" x14ac:dyDescent="0.25">
      <c r="D180" s="226"/>
      <c r="E180" s="139"/>
    </row>
    <row r="181" spans="3:5" s="7" customFormat="1" x14ac:dyDescent="0.25">
      <c r="D181" s="226"/>
      <c r="E181" s="139"/>
    </row>
    <row r="182" spans="3:5" s="7" customFormat="1" x14ac:dyDescent="0.25">
      <c r="D182" s="226"/>
      <c r="E182" s="139"/>
    </row>
    <row r="183" spans="3:5" s="7" customFormat="1" x14ac:dyDescent="0.25">
      <c r="D183" s="226"/>
      <c r="E183" s="139"/>
    </row>
    <row r="184" spans="3:5" x14ac:dyDescent="0.25">
      <c r="C184" s="7"/>
    </row>
  </sheetData>
  <mergeCells count="35">
    <mergeCell ref="B119:F119"/>
    <mergeCell ref="B111:F111"/>
    <mergeCell ref="B127:F127"/>
    <mergeCell ref="B121:F121"/>
    <mergeCell ref="B123:F124"/>
    <mergeCell ref="B118:F118"/>
    <mergeCell ref="B122:F122"/>
    <mergeCell ref="B117:F117"/>
    <mergeCell ref="B116:F116"/>
    <mergeCell ref="B133:F133"/>
    <mergeCell ref="B120:F120"/>
    <mergeCell ref="A137:A138"/>
    <mergeCell ref="B137:F138"/>
    <mergeCell ref="B126:F126"/>
    <mergeCell ref="B135:F135"/>
    <mergeCell ref="B136:F136"/>
    <mergeCell ref="A123:A124"/>
    <mergeCell ref="B134:F134"/>
    <mergeCell ref="B125:F125"/>
    <mergeCell ref="B128:F131"/>
    <mergeCell ref="A128:A131"/>
    <mergeCell ref="B132:F132"/>
    <mergeCell ref="A8:C8"/>
    <mergeCell ref="A17:A18"/>
    <mergeCell ref="B17:B18"/>
    <mergeCell ref="C17:C18"/>
    <mergeCell ref="B115:F115"/>
    <mergeCell ref="A26:D26"/>
    <mergeCell ref="B114:F114"/>
    <mergeCell ref="B108:F108"/>
    <mergeCell ref="B109:F109"/>
    <mergeCell ref="B110:F110"/>
    <mergeCell ref="B112:F112"/>
    <mergeCell ref="B113:F113"/>
    <mergeCell ref="A45:D45"/>
  </mergeCells>
  <pageMargins left="0.23622047244094491" right="0.23622047244094491" top="0.19685039370078741" bottom="0.15748031496062992" header="0.11811023622047245" footer="0.11811023622047245"/>
  <pageSetup paperSize="9" scale="2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BD321"/>
  <sheetViews>
    <sheetView zoomScale="75" zoomScaleNormal="75" workbookViewId="0">
      <selection activeCell="A8" sqref="A8:C8"/>
    </sheetView>
  </sheetViews>
  <sheetFormatPr defaultRowHeight="15.75" x14ac:dyDescent="0.25"/>
  <cols>
    <col min="1" max="1" width="8.28515625" style="7" customWidth="1"/>
    <col min="2" max="2" width="54.5703125" style="7" customWidth="1"/>
    <col min="3" max="3" width="75.7109375" customWidth="1"/>
    <col min="4" max="4" width="3.140625" style="226" customWidth="1"/>
    <col min="5" max="5" width="12.7109375" style="134" customWidth="1"/>
    <col min="6" max="6" width="32.85546875" style="7" customWidth="1"/>
    <col min="7" max="7" width="2.85546875" style="7" customWidth="1"/>
    <col min="8" max="8" width="10" style="7" customWidth="1"/>
    <col min="9" max="9" width="5.28515625" style="7" bestFit="1" customWidth="1"/>
    <col min="10" max="10" width="75.7109375" customWidth="1"/>
    <col min="11" max="11" width="4" style="7" customWidth="1"/>
    <col min="12" max="12" width="8.85546875" style="749" bestFit="1" customWidth="1"/>
    <col min="13" max="13" width="19.85546875" style="7" customWidth="1"/>
    <col min="14" max="56" width="9.140625" style="7"/>
  </cols>
  <sheetData>
    <row r="1" spans="1:12" s="7" customFormat="1" ht="15" x14ac:dyDescent="0.25">
      <c r="D1" s="226"/>
      <c r="L1" s="139"/>
    </row>
    <row r="2" spans="1:12" s="7" customFormat="1" ht="15" x14ac:dyDescent="0.25">
      <c r="D2" s="226"/>
      <c r="L2" s="139"/>
    </row>
    <row r="3" spans="1:12" s="7" customFormat="1" ht="15" x14ac:dyDescent="0.25">
      <c r="D3" s="226"/>
      <c r="L3" s="139"/>
    </row>
    <row r="4" spans="1:12" s="7" customFormat="1" ht="18" x14ac:dyDescent="0.25">
      <c r="B4" s="1001" t="s">
        <v>1256</v>
      </c>
      <c r="L4" s="139"/>
    </row>
    <row r="5" spans="1:12" s="7" customFormat="1" ht="15" x14ac:dyDescent="0.25">
      <c r="D5" s="226"/>
      <c r="L5" s="139"/>
    </row>
    <row r="6" spans="1:12" s="7" customFormat="1" ht="15" x14ac:dyDescent="0.25">
      <c r="D6" s="226"/>
      <c r="L6" s="139"/>
    </row>
    <row r="7" spans="1:12" s="7" customFormat="1" ht="15" x14ac:dyDescent="0.25">
      <c r="D7" s="226"/>
      <c r="L7" s="139"/>
    </row>
    <row r="8" spans="1:12" s="134" customFormat="1" x14ac:dyDescent="0.25">
      <c r="A8" s="2198" t="s">
        <v>131</v>
      </c>
      <c r="B8" s="2198"/>
      <c r="C8" s="2198"/>
      <c r="D8" s="53"/>
      <c r="E8" s="1002"/>
      <c r="L8" s="270"/>
    </row>
    <row r="9" spans="1:12" s="134" customFormat="1" x14ac:dyDescent="0.25">
      <c r="A9" s="908">
        <v>1</v>
      </c>
      <c r="B9" s="710" t="s">
        <v>127</v>
      </c>
      <c r="C9" s="185" t="s">
        <v>128</v>
      </c>
      <c r="D9" s="53"/>
      <c r="F9" s="1002"/>
      <c r="L9" s="270"/>
    </row>
    <row r="10" spans="1:12" s="7" customFormat="1" x14ac:dyDescent="0.25">
      <c r="A10" s="908">
        <v>2</v>
      </c>
      <c r="B10" s="710" t="s">
        <v>90</v>
      </c>
      <c r="C10" s="966" t="s">
        <v>94</v>
      </c>
      <c r="D10" s="226"/>
      <c r="E10" s="669" t="s">
        <v>95</v>
      </c>
      <c r="F10" s="966" t="s">
        <v>93</v>
      </c>
      <c r="G10" s="462"/>
      <c r="H10" s="462"/>
      <c r="L10" s="749"/>
    </row>
    <row r="11" spans="1:12" s="7" customFormat="1" x14ac:dyDescent="0.25">
      <c r="A11" s="908">
        <v>3</v>
      </c>
      <c r="B11" s="710" t="s">
        <v>91</v>
      </c>
      <c r="C11" s="966" t="s">
        <v>96</v>
      </c>
      <c r="D11" s="226"/>
      <c r="E11" s="669" t="s">
        <v>95</v>
      </c>
      <c r="F11" s="966" t="s">
        <v>97</v>
      </c>
      <c r="G11" s="462"/>
      <c r="H11" s="462"/>
      <c r="L11" s="749"/>
    </row>
    <row r="12" spans="1:12" s="7" customFormat="1" x14ac:dyDescent="0.25">
      <c r="A12" s="908">
        <v>4</v>
      </c>
      <c r="B12" s="710" t="s">
        <v>101</v>
      </c>
      <c r="C12" s="972">
        <v>43941</v>
      </c>
      <c r="D12" s="226"/>
      <c r="E12" s="719"/>
      <c r="F12" s="134"/>
      <c r="G12" s="132"/>
      <c r="H12" s="2303" t="s">
        <v>531</v>
      </c>
      <c r="I12" s="2304"/>
      <c r="J12" s="972">
        <v>43971</v>
      </c>
      <c r="L12" s="749"/>
    </row>
    <row r="13" spans="1:12" s="7" customFormat="1" x14ac:dyDescent="0.25">
      <c r="A13" s="908">
        <v>5</v>
      </c>
      <c r="B13" s="710" t="s">
        <v>123</v>
      </c>
      <c r="C13" s="668">
        <v>0.45520833333333338</v>
      </c>
      <c r="D13" s="226"/>
      <c r="E13" s="719"/>
      <c r="F13" s="134"/>
      <c r="G13" s="132"/>
      <c r="H13" s="132"/>
      <c r="L13" s="749"/>
    </row>
    <row r="14" spans="1:12" s="7" customFormat="1" x14ac:dyDescent="0.25">
      <c r="A14" s="908">
        <v>6</v>
      </c>
      <c r="B14" s="710" t="s">
        <v>124</v>
      </c>
      <c r="C14" s="972" t="s">
        <v>125</v>
      </c>
      <c r="D14" s="226"/>
      <c r="E14" s="719"/>
      <c r="F14" s="134"/>
      <c r="G14" s="132"/>
      <c r="H14" s="132"/>
      <c r="L14" s="749"/>
    </row>
    <row r="15" spans="1:12" s="7" customFormat="1" x14ac:dyDescent="0.25">
      <c r="A15" s="908">
        <v>7</v>
      </c>
      <c r="B15" s="710" t="s">
        <v>102</v>
      </c>
      <c r="C15" s="713">
        <v>43972</v>
      </c>
      <c r="D15" s="226"/>
      <c r="E15" s="719"/>
      <c r="F15" s="134"/>
      <c r="G15" s="132"/>
      <c r="H15" s="132"/>
      <c r="L15" s="749"/>
    </row>
    <row r="16" spans="1:12" s="7" customFormat="1" x14ac:dyDescent="0.25">
      <c r="A16" s="908">
        <v>8</v>
      </c>
      <c r="B16" s="710" t="s">
        <v>103</v>
      </c>
      <c r="C16" s="1152">
        <f>C15+32</f>
        <v>44004</v>
      </c>
      <c r="D16" s="226"/>
      <c r="E16" s="719"/>
      <c r="F16" s="134"/>
      <c r="G16" s="132"/>
      <c r="H16" s="175"/>
      <c r="L16" s="749"/>
    </row>
    <row r="17" spans="1:14" s="7" customFormat="1" x14ac:dyDescent="0.25">
      <c r="A17" s="2188">
        <v>9</v>
      </c>
      <c r="B17" s="2190" t="s">
        <v>85</v>
      </c>
      <c r="C17" s="2192" t="s">
        <v>98</v>
      </c>
      <c r="D17" s="226"/>
      <c r="E17" s="669" t="s">
        <v>180</v>
      </c>
      <c r="F17" s="982" t="s">
        <v>92</v>
      </c>
      <c r="G17" s="1027"/>
      <c r="H17" s="989"/>
      <c r="L17" s="749"/>
    </row>
    <row r="18" spans="1:14" s="7" customFormat="1" x14ac:dyDescent="0.25">
      <c r="A18" s="2189"/>
      <c r="B18" s="2191"/>
      <c r="C18" s="2193"/>
      <c r="D18" s="226"/>
      <c r="E18" s="669" t="s">
        <v>181</v>
      </c>
      <c r="F18" s="966" t="s">
        <v>119</v>
      </c>
      <c r="G18" s="1027"/>
      <c r="H18" s="989"/>
      <c r="L18" s="749"/>
    </row>
    <row r="19" spans="1:14" s="7" customFormat="1" x14ac:dyDescent="0.25">
      <c r="A19" s="908">
        <v>10</v>
      </c>
      <c r="B19" s="710" t="s">
        <v>86</v>
      </c>
      <c r="C19" s="96">
        <v>10000000</v>
      </c>
      <c r="D19" s="226"/>
      <c r="E19" s="672"/>
      <c r="F19" s="134"/>
      <c r="G19" s="132"/>
      <c r="H19" s="132"/>
      <c r="L19" s="749"/>
    </row>
    <row r="20" spans="1:14" s="7" customFormat="1" x14ac:dyDescent="0.25">
      <c r="A20" s="908">
        <v>11</v>
      </c>
      <c r="B20" s="710" t="s">
        <v>87</v>
      </c>
      <c r="C20" s="96">
        <f>(C19*(F20/100))+(C19*((1.5*340)/(100*365)))</f>
        <v>10213826.02739726</v>
      </c>
      <c r="D20" s="226"/>
      <c r="E20" s="1064" t="s">
        <v>100</v>
      </c>
      <c r="F20" s="986">
        <v>100.741</v>
      </c>
      <c r="G20" s="462"/>
      <c r="H20" s="2301" t="s">
        <v>100</v>
      </c>
      <c r="I20" s="2302"/>
      <c r="J20" s="986">
        <v>101.152</v>
      </c>
      <c r="L20" s="749"/>
    </row>
    <row r="21" spans="1:14" s="7" customFormat="1" x14ac:dyDescent="0.25">
      <c r="A21" s="908">
        <v>12</v>
      </c>
      <c r="B21" s="710" t="s">
        <v>83</v>
      </c>
      <c r="C21" s="96">
        <f>C20*(1-0.005)</f>
        <v>10162756.897260273</v>
      </c>
      <c r="D21" s="226"/>
      <c r="E21" s="1064" t="s">
        <v>89</v>
      </c>
      <c r="F21" s="806">
        <f>(C20-C21)/C20</f>
        <v>5.0000000000000877E-3</v>
      </c>
      <c r="G21" s="807"/>
      <c r="H21" s="710" t="s">
        <v>87</v>
      </c>
      <c r="I21" s="593"/>
      <c r="J21" s="1606">
        <f>(C19*(J20/100)+((1.5*(C15-DATE(2018,5,15))/(100*365))))</f>
        <v>10115200.030287672</v>
      </c>
      <c r="L21" s="749"/>
    </row>
    <row r="22" spans="1:14" s="7" customFormat="1" x14ac:dyDescent="0.25">
      <c r="A22" s="908">
        <v>13</v>
      </c>
      <c r="B22" s="710" t="s">
        <v>88</v>
      </c>
      <c r="C22" s="966" t="s">
        <v>99</v>
      </c>
      <c r="D22" s="226"/>
      <c r="E22" s="63"/>
      <c r="F22" s="231"/>
      <c r="G22" s="132"/>
      <c r="H22" s="132"/>
      <c r="J22" s="1029"/>
      <c r="L22" s="749"/>
    </row>
    <row r="23" spans="1:14" s="7" customFormat="1" x14ac:dyDescent="0.25">
      <c r="A23" s="908">
        <v>14</v>
      </c>
      <c r="B23" s="710" t="s">
        <v>82</v>
      </c>
      <c r="C23" s="533">
        <v>-1.1000000000000001E-3</v>
      </c>
      <c r="D23" s="226"/>
      <c r="E23" s="808"/>
      <c r="F23" s="671"/>
      <c r="G23" s="956"/>
      <c r="H23" s="956"/>
      <c r="L23" s="749"/>
    </row>
    <row r="24" spans="1:14" s="7" customFormat="1" x14ac:dyDescent="0.25">
      <c r="A24" s="908">
        <v>15</v>
      </c>
      <c r="B24" s="710" t="s">
        <v>84</v>
      </c>
      <c r="C24" s="96">
        <f>C21*(1+((C23*(C16-C15))/(360)))</f>
        <v>10161763.205474764</v>
      </c>
      <c r="D24" s="226"/>
      <c r="E24" s="672"/>
      <c r="F24" s="672"/>
      <c r="G24" s="132"/>
      <c r="H24" s="132"/>
      <c r="L24" s="749"/>
    </row>
    <row r="25" spans="1:14" s="7" customFormat="1" ht="15.75" customHeight="1" x14ac:dyDescent="0.25">
      <c r="A25" s="908">
        <v>16</v>
      </c>
      <c r="B25" s="710" t="s">
        <v>306</v>
      </c>
      <c r="C25" s="96" t="s">
        <v>253</v>
      </c>
      <c r="D25" s="226"/>
      <c r="E25" s="2062" t="s">
        <v>95</v>
      </c>
      <c r="F25" s="2046" t="s">
        <v>150</v>
      </c>
      <c r="G25" s="462"/>
      <c r="H25" s="2331" t="s">
        <v>1137</v>
      </c>
      <c r="I25" s="2331"/>
      <c r="J25" s="2331"/>
      <c r="K25" s="2331"/>
      <c r="L25" s="2025"/>
      <c r="M25" s="2025"/>
    </row>
    <row r="26" spans="1:14" s="7" customFormat="1" x14ac:dyDescent="0.25">
      <c r="A26" s="2196"/>
      <c r="B26" s="2196"/>
      <c r="C26" s="2196"/>
      <c r="D26" s="2196"/>
      <c r="E26" s="63"/>
      <c r="F26" s="740" t="s">
        <v>795</v>
      </c>
      <c r="H26" s="2331"/>
      <c r="I26" s="2331"/>
      <c r="J26" s="2331"/>
      <c r="K26" s="2331"/>
      <c r="N26" s="989"/>
    </row>
    <row r="27" spans="1:14" s="7" customFormat="1" x14ac:dyDescent="0.25">
      <c r="A27" s="426">
        <v>1</v>
      </c>
      <c r="B27" s="515" t="s">
        <v>0</v>
      </c>
      <c r="C27" s="969" t="s">
        <v>639</v>
      </c>
      <c r="D27" s="203" t="s">
        <v>130</v>
      </c>
      <c r="E27" s="717" t="s">
        <v>273</v>
      </c>
      <c r="F27" s="913">
        <v>1.1399999999999999</v>
      </c>
      <c r="I27" s="906">
        <v>1</v>
      </c>
      <c r="J27" s="1353" t="s">
        <v>741</v>
      </c>
      <c r="K27" s="934" t="s">
        <v>130</v>
      </c>
      <c r="L27" s="270"/>
    </row>
    <row r="28" spans="1:14" s="7" customFormat="1" x14ac:dyDescent="0.25">
      <c r="A28" s="426">
        <v>2</v>
      </c>
      <c r="B28" s="515" t="s">
        <v>1</v>
      </c>
      <c r="C28" s="991" t="str">
        <f>F10</f>
        <v>MP6I5ZYZBEU3UXPYFY54</v>
      </c>
      <c r="D28" s="203" t="s">
        <v>130</v>
      </c>
      <c r="E28" s="718" t="s">
        <v>273</v>
      </c>
      <c r="F28" s="913">
        <v>4.0999999999999996</v>
      </c>
      <c r="I28" s="908">
        <v>2</v>
      </c>
      <c r="J28" s="90" t="s">
        <v>93</v>
      </c>
      <c r="K28" s="934" t="s">
        <v>130</v>
      </c>
      <c r="L28" s="270"/>
    </row>
    <row r="29" spans="1:14" s="7" customFormat="1" x14ac:dyDescent="0.25">
      <c r="A29" s="426">
        <v>3</v>
      </c>
      <c r="B29" s="515" t="s">
        <v>40</v>
      </c>
      <c r="C29" s="991" t="str">
        <f>F10</f>
        <v>MP6I5ZYZBEU3UXPYFY54</v>
      </c>
      <c r="D29" s="203" t="s">
        <v>130</v>
      </c>
      <c r="E29" s="718"/>
      <c r="F29" s="913">
        <v>4.0999999999999996</v>
      </c>
      <c r="I29" s="908">
        <v>3</v>
      </c>
      <c r="J29" s="90" t="s">
        <v>93</v>
      </c>
      <c r="K29" s="934" t="s">
        <v>130</v>
      </c>
      <c r="L29" s="270"/>
    </row>
    <row r="30" spans="1:14" s="7" customFormat="1" x14ac:dyDescent="0.25">
      <c r="A30" s="426">
        <v>4</v>
      </c>
      <c r="B30" s="515" t="s">
        <v>12</v>
      </c>
      <c r="C30" s="991" t="s">
        <v>106</v>
      </c>
      <c r="D30" s="203" t="s">
        <v>130</v>
      </c>
      <c r="E30" s="718"/>
      <c r="F30" s="913"/>
      <c r="I30" s="908">
        <v>4</v>
      </c>
      <c r="J30" s="991" t="s">
        <v>106</v>
      </c>
      <c r="K30" s="934" t="s">
        <v>130</v>
      </c>
      <c r="L30" s="270"/>
    </row>
    <row r="31" spans="1:14" s="7" customFormat="1" x14ac:dyDescent="0.25">
      <c r="A31" s="426">
        <v>5</v>
      </c>
      <c r="B31" s="515" t="s">
        <v>2</v>
      </c>
      <c r="C31" s="991" t="s">
        <v>107</v>
      </c>
      <c r="D31" s="203" t="s">
        <v>130</v>
      </c>
      <c r="E31" s="718"/>
      <c r="F31" s="913"/>
      <c r="I31" s="908">
        <v>5</v>
      </c>
      <c r="J31" s="991" t="s">
        <v>107</v>
      </c>
      <c r="K31" s="934" t="s">
        <v>130</v>
      </c>
      <c r="L31" s="270"/>
    </row>
    <row r="32" spans="1:14" x14ac:dyDescent="0.25">
      <c r="A32" s="426">
        <v>6</v>
      </c>
      <c r="B32" s="515" t="s">
        <v>33</v>
      </c>
      <c r="C32" s="39"/>
      <c r="D32" s="203" t="s">
        <v>44</v>
      </c>
      <c r="E32" s="328"/>
      <c r="F32" s="913"/>
      <c r="I32" s="908">
        <v>6</v>
      </c>
      <c r="J32" s="76"/>
      <c r="K32" s="934" t="s">
        <v>44</v>
      </c>
      <c r="L32" s="270"/>
    </row>
    <row r="33" spans="1:12" x14ac:dyDescent="0.25">
      <c r="A33" s="426">
        <v>7</v>
      </c>
      <c r="B33" s="515" t="s">
        <v>3</v>
      </c>
      <c r="C33" s="39"/>
      <c r="D33" s="203" t="s">
        <v>43</v>
      </c>
      <c r="E33" s="328" t="s">
        <v>273</v>
      </c>
      <c r="F33" s="913"/>
      <c r="I33" s="908">
        <v>7</v>
      </c>
      <c r="J33" s="76"/>
      <c r="K33" s="934" t="s">
        <v>43</v>
      </c>
      <c r="L33" s="270"/>
    </row>
    <row r="34" spans="1:12" x14ac:dyDescent="0.25">
      <c r="A34" s="426">
        <v>8</v>
      </c>
      <c r="B34" s="515" t="s">
        <v>4</v>
      </c>
      <c r="C34" s="39"/>
      <c r="D34" s="203" t="s">
        <v>43</v>
      </c>
      <c r="E34" s="328" t="s">
        <v>273</v>
      </c>
      <c r="F34" s="913"/>
      <c r="I34" s="908">
        <v>8</v>
      </c>
      <c r="J34" s="76"/>
      <c r="K34" s="934" t="s">
        <v>43</v>
      </c>
      <c r="L34" s="270"/>
    </row>
    <row r="35" spans="1:12" s="7" customFormat="1" x14ac:dyDescent="0.25">
      <c r="A35" s="426">
        <v>9</v>
      </c>
      <c r="B35" s="515" t="s">
        <v>5</v>
      </c>
      <c r="C35" s="991" t="s">
        <v>109</v>
      </c>
      <c r="D35" s="203" t="s">
        <v>130</v>
      </c>
      <c r="E35" s="328"/>
      <c r="F35" s="913">
        <v>6.17</v>
      </c>
      <c r="I35" s="908">
        <v>9</v>
      </c>
      <c r="J35" s="90" t="s">
        <v>109</v>
      </c>
      <c r="K35" s="934" t="s">
        <v>130</v>
      </c>
      <c r="L35" s="270"/>
    </row>
    <row r="36" spans="1:12" s="7" customFormat="1" x14ac:dyDescent="0.25">
      <c r="A36" s="426">
        <v>10</v>
      </c>
      <c r="B36" s="515" t="s">
        <v>6</v>
      </c>
      <c r="C36" s="966" t="s">
        <v>93</v>
      </c>
      <c r="D36" s="203" t="s">
        <v>130</v>
      </c>
      <c r="E36" s="328" t="s">
        <v>273</v>
      </c>
      <c r="F36" s="913">
        <v>4.0999999999999996</v>
      </c>
      <c r="I36" s="908">
        <v>10</v>
      </c>
      <c r="J36" s="90" t="s">
        <v>93</v>
      </c>
      <c r="K36" s="934" t="s">
        <v>130</v>
      </c>
      <c r="L36" s="270"/>
    </row>
    <row r="37" spans="1:12" s="7" customFormat="1" x14ac:dyDescent="0.25">
      <c r="A37" s="426">
        <v>11</v>
      </c>
      <c r="B37" s="515" t="s">
        <v>7</v>
      </c>
      <c r="C37" s="991" t="str">
        <f>F11</f>
        <v>DL6FFRRLF74S01HE2M14</v>
      </c>
      <c r="D37" s="203" t="s">
        <v>130</v>
      </c>
      <c r="E37" s="328"/>
      <c r="F37" s="913">
        <v>4.0999999999999996</v>
      </c>
      <c r="I37" s="908">
        <v>11</v>
      </c>
      <c r="J37" s="966" t="s">
        <v>97</v>
      </c>
      <c r="K37" s="934" t="s">
        <v>130</v>
      </c>
      <c r="L37" s="270"/>
    </row>
    <row r="38" spans="1:12" s="7" customFormat="1" x14ac:dyDescent="0.25">
      <c r="A38" s="426">
        <v>12</v>
      </c>
      <c r="B38" s="515" t="s">
        <v>46</v>
      </c>
      <c r="C38" s="991" t="s">
        <v>108</v>
      </c>
      <c r="D38" s="203" t="s">
        <v>130</v>
      </c>
      <c r="E38" s="328"/>
      <c r="F38" s="913"/>
      <c r="I38" s="908">
        <v>12</v>
      </c>
      <c r="J38" s="90" t="s">
        <v>108</v>
      </c>
      <c r="K38" s="934" t="s">
        <v>130</v>
      </c>
      <c r="L38" s="270"/>
    </row>
    <row r="39" spans="1:12" x14ac:dyDescent="0.25">
      <c r="A39" s="426">
        <v>13</v>
      </c>
      <c r="B39" s="515" t="s">
        <v>8</v>
      </c>
      <c r="C39" s="39"/>
      <c r="D39" s="203" t="s">
        <v>43</v>
      </c>
      <c r="E39" s="328" t="s">
        <v>273</v>
      </c>
      <c r="F39" s="913">
        <v>4.0999999999999996</v>
      </c>
      <c r="I39" s="908">
        <v>13</v>
      </c>
      <c r="J39" s="76"/>
      <c r="K39" s="934" t="s">
        <v>43</v>
      </c>
      <c r="L39" s="270"/>
    </row>
    <row r="40" spans="1:12" x14ac:dyDescent="0.25">
      <c r="A40" s="426">
        <v>14</v>
      </c>
      <c r="B40" s="515" t="s">
        <v>9</v>
      </c>
      <c r="C40" s="39"/>
      <c r="D40" s="203" t="s">
        <v>43</v>
      </c>
      <c r="E40" s="328"/>
      <c r="F40" s="913"/>
      <c r="I40" s="908">
        <v>14</v>
      </c>
      <c r="J40" s="76"/>
      <c r="K40" s="934" t="s">
        <v>43</v>
      </c>
      <c r="L40" s="270"/>
    </row>
    <row r="41" spans="1:12" x14ac:dyDescent="0.25">
      <c r="A41" s="426">
        <v>15</v>
      </c>
      <c r="B41" s="515" t="s">
        <v>10</v>
      </c>
      <c r="C41" s="39"/>
      <c r="D41" s="203" t="s">
        <v>43</v>
      </c>
      <c r="E41" s="328"/>
      <c r="F41" s="913" t="s">
        <v>1116</v>
      </c>
      <c r="I41" s="908">
        <v>15</v>
      </c>
      <c r="J41" s="76"/>
      <c r="K41" s="934" t="s">
        <v>43</v>
      </c>
      <c r="L41" s="270"/>
    </row>
    <row r="42" spans="1:12" x14ac:dyDescent="0.25">
      <c r="A42" s="426">
        <v>16</v>
      </c>
      <c r="B42" s="515" t="s">
        <v>41</v>
      </c>
      <c r="C42" s="39"/>
      <c r="D42" s="203" t="s">
        <v>44</v>
      </c>
      <c r="E42" s="328"/>
      <c r="F42" s="913"/>
      <c r="I42" s="908">
        <v>16</v>
      </c>
      <c r="J42" s="76"/>
      <c r="K42" s="934" t="s">
        <v>44</v>
      </c>
      <c r="L42" s="270"/>
    </row>
    <row r="43" spans="1:12" s="7" customFormat="1" x14ac:dyDescent="0.25">
      <c r="A43" s="426">
        <v>17</v>
      </c>
      <c r="B43" s="515" t="s">
        <v>11</v>
      </c>
      <c r="C43" s="186" t="str">
        <f>C29</f>
        <v>MP6I5ZYZBEU3UXPYFY54</v>
      </c>
      <c r="D43" s="203" t="s">
        <v>43</v>
      </c>
      <c r="E43" s="328" t="s">
        <v>273</v>
      </c>
      <c r="F43" s="913">
        <v>4.4000000000000004</v>
      </c>
      <c r="I43" s="908">
        <v>17</v>
      </c>
      <c r="J43" s="90" t="s">
        <v>93</v>
      </c>
      <c r="K43" s="934" t="s">
        <v>43</v>
      </c>
      <c r="L43" s="270"/>
    </row>
    <row r="44" spans="1:12" x14ac:dyDescent="0.25">
      <c r="A44" s="426">
        <v>18</v>
      </c>
      <c r="B44" s="515" t="s">
        <v>153</v>
      </c>
      <c r="C44" s="69"/>
      <c r="D44" s="203" t="s">
        <v>43</v>
      </c>
      <c r="E44" s="328"/>
      <c r="F44" s="913"/>
      <c r="I44" s="426">
        <v>18</v>
      </c>
      <c r="J44" s="69"/>
      <c r="K44" s="934" t="s">
        <v>43</v>
      </c>
      <c r="L44" s="1781"/>
    </row>
    <row r="45" spans="1:12" s="7" customFormat="1" x14ac:dyDescent="0.25">
      <c r="A45" s="2197"/>
      <c r="B45" s="2197"/>
      <c r="C45" s="2197"/>
      <c r="D45" s="2197"/>
      <c r="E45" s="139"/>
      <c r="F45" s="47"/>
      <c r="I45" s="1002"/>
      <c r="J45" s="134"/>
      <c r="K45" s="157"/>
      <c r="L45" s="270"/>
    </row>
    <row r="46" spans="1:12" s="7" customFormat="1" x14ac:dyDescent="0.25">
      <c r="A46" s="426">
        <v>1</v>
      </c>
      <c r="B46" s="515" t="s">
        <v>49</v>
      </c>
      <c r="C46" s="966" t="s">
        <v>120</v>
      </c>
      <c r="D46" s="934" t="s">
        <v>130</v>
      </c>
      <c r="E46" s="328" t="s">
        <v>273</v>
      </c>
      <c r="F46" s="913" t="s">
        <v>1075</v>
      </c>
      <c r="I46" s="908">
        <v>1</v>
      </c>
      <c r="J46" s="966" t="s">
        <v>120</v>
      </c>
      <c r="K46" s="934" t="s">
        <v>130</v>
      </c>
      <c r="L46" s="270"/>
    </row>
    <row r="47" spans="1:12" x14ac:dyDescent="0.25">
      <c r="A47" s="426">
        <v>2</v>
      </c>
      <c r="B47" s="515" t="s">
        <v>15</v>
      </c>
      <c r="C47" s="461"/>
      <c r="D47" s="934" t="s">
        <v>44</v>
      </c>
      <c r="E47" s="139"/>
      <c r="F47" s="913"/>
      <c r="I47" s="908">
        <v>2</v>
      </c>
      <c r="J47" s="461"/>
      <c r="K47" s="934" t="s">
        <v>44</v>
      </c>
      <c r="L47" s="270"/>
    </row>
    <row r="48" spans="1:12" s="7" customFormat="1" x14ac:dyDescent="0.25">
      <c r="A48" s="426">
        <v>3</v>
      </c>
      <c r="B48" s="515" t="s">
        <v>79</v>
      </c>
      <c r="C48" s="232" t="s">
        <v>613</v>
      </c>
      <c r="D48" s="934" t="s">
        <v>130</v>
      </c>
      <c r="E48" s="139"/>
      <c r="F48" s="913">
        <v>9.1999999999999993</v>
      </c>
      <c r="I48" s="908">
        <v>3</v>
      </c>
      <c r="J48" s="1622" t="s">
        <v>634</v>
      </c>
      <c r="K48" s="934" t="s">
        <v>130</v>
      </c>
      <c r="L48" s="328" t="s">
        <v>273</v>
      </c>
    </row>
    <row r="49" spans="1:12" s="7" customFormat="1" x14ac:dyDescent="0.25">
      <c r="A49" s="426">
        <v>4</v>
      </c>
      <c r="B49" s="515" t="s">
        <v>34</v>
      </c>
      <c r="C49" s="973" t="s">
        <v>110</v>
      </c>
      <c r="D49" s="934" t="s">
        <v>130</v>
      </c>
      <c r="E49" s="139"/>
      <c r="F49" s="913" t="s">
        <v>1098</v>
      </c>
      <c r="I49" s="908">
        <v>4</v>
      </c>
      <c r="J49" s="966" t="s">
        <v>110</v>
      </c>
      <c r="K49" s="934" t="s">
        <v>130</v>
      </c>
      <c r="L49" s="270"/>
    </row>
    <row r="50" spans="1:12" s="7" customFormat="1" x14ac:dyDescent="0.25">
      <c r="A50" s="426">
        <v>5</v>
      </c>
      <c r="B50" s="515" t="s">
        <v>16</v>
      </c>
      <c r="C50" s="966" t="b">
        <v>0</v>
      </c>
      <c r="D50" s="934" t="s">
        <v>130</v>
      </c>
      <c r="E50" s="139"/>
      <c r="F50" s="913" t="s">
        <v>1099</v>
      </c>
      <c r="I50" s="908">
        <v>5</v>
      </c>
      <c r="J50" s="966" t="b">
        <v>0</v>
      </c>
      <c r="K50" s="934" t="s">
        <v>130</v>
      </c>
      <c r="L50" s="270"/>
    </row>
    <row r="51" spans="1:12" x14ac:dyDescent="0.25">
      <c r="A51" s="426">
        <v>6</v>
      </c>
      <c r="B51" s="515" t="s">
        <v>50</v>
      </c>
      <c r="C51" s="461"/>
      <c r="D51" s="934" t="s">
        <v>44</v>
      </c>
      <c r="E51" s="139"/>
      <c r="F51" s="913"/>
      <c r="I51" s="908">
        <v>6</v>
      </c>
      <c r="J51" s="461"/>
      <c r="K51" s="934" t="s">
        <v>44</v>
      </c>
      <c r="L51" s="270"/>
    </row>
    <row r="52" spans="1:12" x14ac:dyDescent="0.25">
      <c r="A52" s="426">
        <v>7</v>
      </c>
      <c r="B52" s="515" t="s">
        <v>13</v>
      </c>
      <c r="C52" s="461"/>
      <c r="D52" s="934" t="s">
        <v>44</v>
      </c>
      <c r="E52" s="139"/>
      <c r="F52" s="913"/>
      <c r="I52" s="908">
        <v>7</v>
      </c>
      <c r="J52" s="461"/>
      <c r="K52" s="934" t="s">
        <v>44</v>
      </c>
      <c r="L52" s="270"/>
    </row>
    <row r="53" spans="1:12" s="7" customFormat="1" x14ac:dyDescent="0.25">
      <c r="A53" s="426">
        <v>8</v>
      </c>
      <c r="B53" s="515" t="s">
        <v>14</v>
      </c>
      <c r="C53" s="973" t="s">
        <v>169</v>
      </c>
      <c r="D53" s="934" t="s">
        <v>130</v>
      </c>
      <c r="E53" s="328" t="s">
        <v>273</v>
      </c>
      <c r="F53" s="913" t="s">
        <v>1102</v>
      </c>
      <c r="I53" s="908">
        <v>8</v>
      </c>
      <c r="J53" s="1242" t="s">
        <v>169</v>
      </c>
      <c r="K53" s="2081" t="s">
        <v>130</v>
      </c>
      <c r="L53" s="270"/>
    </row>
    <row r="54" spans="1:12" s="7" customFormat="1" x14ac:dyDescent="0.25">
      <c r="A54" s="426">
        <v>9</v>
      </c>
      <c r="B54" s="515" t="s">
        <v>51</v>
      </c>
      <c r="C54" s="973" t="s">
        <v>104</v>
      </c>
      <c r="D54" s="934" t="s">
        <v>130</v>
      </c>
      <c r="E54" s="139"/>
      <c r="F54" s="913" t="s">
        <v>1103</v>
      </c>
      <c r="I54" s="908">
        <v>9</v>
      </c>
      <c r="J54" s="973" t="s">
        <v>104</v>
      </c>
      <c r="K54" s="934" t="s">
        <v>130</v>
      </c>
      <c r="L54" s="270"/>
    </row>
    <row r="55" spans="1:12" x14ac:dyDescent="0.25">
      <c r="A55" s="426">
        <v>10</v>
      </c>
      <c r="B55" s="515" t="s">
        <v>35</v>
      </c>
      <c r="C55" s="106"/>
      <c r="D55" s="934" t="s">
        <v>44</v>
      </c>
      <c r="E55" s="139"/>
      <c r="F55" s="913" t="s">
        <v>1104</v>
      </c>
      <c r="I55" s="908">
        <v>10</v>
      </c>
      <c r="J55" s="461"/>
      <c r="K55" s="934" t="s">
        <v>44</v>
      </c>
      <c r="L55" s="270"/>
    </row>
    <row r="56" spans="1:12" s="7" customFormat="1" x14ac:dyDescent="0.25">
      <c r="A56" s="426">
        <v>11</v>
      </c>
      <c r="B56" s="515" t="s">
        <v>52</v>
      </c>
      <c r="C56" s="973">
        <v>2011</v>
      </c>
      <c r="D56" s="934" t="s">
        <v>44</v>
      </c>
      <c r="E56" s="139"/>
      <c r="F56" s="913" t="s">
        <v>1104</v>
      </c>
      <c r="I56" s="908">
        <v>11</v>
      </c>
      <c r="J56" s="966">
        <v>2011</v>
      </c>
      <c r="K56" s="934" t="s">
        <v>44</v>
      </c>
      <c r="L56" s="270"/>
    </row>
    <row r="57" spans="1:12" s="7" customFormat="1" x14ac:dyDescent="0.25">
      <c r="A57" s="426">
        <v>12</v>
      </c>
      <c r="B57" s="515" t="s">
        <v>53</v>
      </c>
      <c r="C57" s="968" t="s">
        <v>612</v>
      </c>
      <c r="D57" s="934" t="s">
        <v>130</v>
      </c>
      <c r="E57" s="139"/>
      <c r="F57" s="913" t="s">
        <v>1105</v>
      </c>
      <c r="I57" s="908">
        <v>12</v>
      </c>
      <c r="J57" s="1228" t="str">
        <f>C57</f>
        <v>2020-04-20T10:55:30Z</v>
      </c>
      <c r="K57" s="934" t="s">
        <v>130</v>
      </c>
      <c r="L57" s="270"/>
    </row>
    <row r="58" spans="1:12" s="7" customFormat="1" x14ac:dyDescent="0.25">
      <c r="A58" s="426">
        <v>13</v>
      </c>
      <c r="B58" s="515" t="s">
        <v>54</v>
      </c>
      <c r="C58" s="1355" t="s">
        <v>634</v>
      </c>
      <c r="D58" s="934" t="s">
        <v>130</v>
      </c>
      <c r="E58" s="139"/>
      <c r="F58" s="913"/>
      <c r="I58" s="908">
        <v>13</v>
      </c>
      <c r="J58" s="966" t="s">
        <v>634</v>
      </c>
      <c r="K58" s="934" t="s">
        <v>130</v>
      </c>
      <c r="L58" s="270"/>
    </row>
    <row r="59" spans="1:12" s="7" customFormat="1" x14ac:dyDescent="0.25">
      <c r="A59" s="426">
        <v>14</v>
      </c>
      <c r="B59" s="515" t="s">
        <v>37</v>
      </c>
      <c r="C59" s="971" t="s">
        <v>635</v>
      </c>
      <c r="D59" s="934" t="s">
        <v>44</v>
      </c>
      <c r="E59" s="717"/>
      <c r="F59" s="913"/>
      <c r="I59" s="908">
        <v>14</v>
      </c>
      <c r="J59" s="966" t="s">
        <v>635</v>
      </c>
      <c r="K59" s="934" t="s">
        <v>44</v>
      </c>
      <c r="L59" s="270"/>
    </row>
    <row r="60" spans="1:12" s="7" customFormat="1" x14ac:dyDescent="0.25">
      <c r="A60" s="426">
        <v>15</v>
      </c>
      <c r="B60" s="515" t="s">
        <v>55</v>
      </c>
      <c r="C60" s="1162" t="s">
        <v>901</v>
      </c>
      <c r="D60" s="934" t="s">
        <v>723</v>
      </c>
      <c r="E60" s="139"/>
      <c r="F60" s="913"/>
      <c r="I60" s="908">
        <v>15</v>
      </c>
      <c r="J60" s="1162" t="s">
        <v>591</v>
      </c>
      <c r="K60" s="934" t="s">
        <v>723</v>
      </c>
      <c r="L60" s="270"/>
    </row>
    <row r="61" spans="1:12" x14ac:dyDescent="0.25">
      <c r="A61" s="426">
        <v>16</v>
      </c>
      <c r="B61" s="515" t="s">
        <v>56</v>
      </c>
      <c r="C61" s="94"/>
      <c r="D61" s="934" t="s">
        <v>44</v>
      </c>
      <c r="E61" s="328" t="s">
        <v>273</v>
      </c>
      <c r="F61" s="913">
        <v>5.3</v>
      </c>
      <c r="I61" s="908">
        <v>16</v>
      </c>
      <c r="J61" s="461"/>
      <c r="K61" s="934" t="s">
        <v>44</v>
      </c>
      <c r="L61" s="270"/>
    </row>
    <row r="62" spans="1:12" x14ac:dyDescent="0.25">
      <c r="A62" s="426">
        <v>17</v>
      </c>
      <c r="B62" s="515" t="s">
        <v>57</v>
      </c>
      <c r="C62" s="118"/>
      <c r="D62" s="934" t="s">
        <v>43</v>
      </c>
      <c r="E62" s="328" t="s">
        <v>273</v>
      </c>
      <c r="F62" s="913">
        <v>5.4</v>
      </c>
      <c r="I62" s="908">
        <v>17</v>
      </c>
      <c r="J62" s="461"/>
      <c r="K62" s="934" t="s">
        <v>43</v>
      </c>
      <c r="L62" s="270"/>
    </row>
    <row r="63" spans="1:12" s="7" customFormat="1" x14ac:dyDescent="0.25">
      <c r="A63" s="426">
        <v>18</v>
      </c>
      <c r="B63" s="515" t="s">
        <v>129</v>
      </c>
      <c r="C63" s="973" t="s">
        <v>105</v>
      </c>
      <c r="D63" s="934" t="s">
        <v>130</v>
      </c>
      <c r="E63" s="328" t="s">
        <v>273</v>
      </c>
      <c r="F63" s="913">
        <v>6.3</v>
      </c>
      <c r="I63" s="908">
        <v>18</v>
      </c>
      <c r="J63" s="966" t="s">
        <v>105</v>
      </c>
      <c r="K63" s="934" t="s">
        <v>130</v>
      </c>
      <c r="L63" s="270"/>
    </row>
    <row r="64" spans="1:12" s="7" customFormat="1" x14ac:dyDescent="0.25">
      <c r="A64" s="426">
        <v>19</v>
      </c>
      <c r="B64" s="515" t="s">
        <v>17</v>
      </c>
      <c r="C64" s="966" t="b">
        <v>0</v>
      </c>
      <c r="D64" s="934" t="s">
        <v>130</v>
      </c>
      <c r="E64" s="139"/>
      <c r="F64" s="913"/>
      <c r="I64" s="908">
        <v>19</v>
      </c>
      <c r="J64" s="966" t="b">
        <v>0</v>
      </c>
      <c r="K64" s="934" t="s">
        <v>130</v>
      </c>
      <c r="L64" s="270"/>
    </row>
    <row r="65" spans="1:12" s="7" customFormat="1" x14ac:dyDescent="0.25">
      <c r="A65" s="426">
        <v>20</v>
      </c>
      <c r="B65" s="515" t="s">
        <v>18</v>
      </c>
      <c r="C65" s="966" t="s">
        <v>111</v>
      </c>
      <c r="D65" s="545" t="s">
        <v>130</v>
      </c>
      <c r="E65" s="328" t="s">
        <v>273</v>
      </c>
      <c r="F65" s="913"/>
      <c r="I65" s="908">
        <v>20</v>
      </c>
      <c r="J65" s="966" t="s">
        <v>111</v>
      </c>
      <c r="K65" s="545" t="s">
        <v>130</v>
      </c>
      <c r="L65" s="270"/>
    </row>
    <row r="66" spans="1:12" s="7" customFormat="1" x14ac:dyDescent="0.25">
      <c r="A66" s="426">
        <v>21</v>
      </c>
      <c r="B66" s="515" t="s">
        <v>58</v>
      </c>
      <c r="C66" s="966" t="b">
        <v>0</v>
      </c>
      <c r="D66" s="934" t="s">
        <v>130</v>
      </c>
      <c r="E66" s="139"/>
      <c r="F66" s="913" t="s">
        <v>1106</v>
      </c>
      <c r="I66" s="908">
        <v>21</v>
      </c>
      <c r="J66" s="966" t="b">
        <v>0</v>
      </c>
      <c r="K66" s="934" t="s">
        <v>130</v>
      </c>
      <c r="L66" s="270"/>
    </row>
    <row r="67" spans="1:12" s="7" customFormat="1" x14ac:dyDescent="0.25">
      <c r="A67" s="426">
        <v>22</v>
      </c>
      <c r="B67" s="515" t="s">
        <v>619</v>
      </c>
      <c r="C67" s="966" t="s">
        <v>195</v>
      </c>
      <c r="D67" s="934" t="s">
        <v>130</v>
      </c>
      <c r="E67" s="328" t="s">
        <v>273</v>
      </c>
      <c r="F67" s="913" t="s">
        <v>1082</v>
      </c>
      <c r="I67" s="908">
        <v>22</v>
      </c>
      <c r="J67" s="966" t="s">
        <v>195</v>
      </c>
      <c r="K67" s="934" t="s">
        <v>130</v>
      </c>
      <c r="L67" s="270"/>
    </row>
    <row r="68" spans="1:12" s="7" customFormat="1" x14ac:dyDescent="0.25">
      <c r="A68" s="426">
        <v>23</v>
      </c>
      <c r="B68" s="515" t="s">
        <v>59</v>
      </c>
      <c r="C68" s="729">
        <f>C23</f>
        <v>-1.1000000000000001E-3</v>
      </c>
      <c r="D68" s="934" t="s">
        <v>44</v>
      </c>
      <c r="E68" s="139"/>
      <c r="F68" s="913" t="s">
        <v>1107</v>
      </c>
      <c r="I68" s="908">
        <v>23</v>
      </c>
      <c r="J68" s="532">
        <v>-1.1000000000000001E-3</v>
      </c>
      <c r="K68" s="934" t="s">
        <v>44</v>
      </c>
      <c r="L68" s="270"/>
    </row>
    <row r="69" spans="1:12" s="7" customFormat="1" x14ac:dyDescent="0.25">
      <c r="A69" s="426">
        <v>24</v>
      </c>
      <c r="B69" s="515" t="s">
        <v>60</v>
      </c>
      <c r="C69" s="966" t="s">
        <v>112</v>
      </c>
      <c r="D69" s="934" t="s">
        <v>44</v>
      </c>
      <c r="E69" s="139"/>
      <c r="F69" s="913"/>
      <c r="I69" s="908">
        <v>24</v>
      </c>
      <c r="J69" s="966" t="s">
        <v>112</v>
      </c>
      <c r="K69" s="545" t="s">
        <v>44</v>
      </c>
      <c r="L69" s="270"/>
    </row>
    <row r="70" spans="1:12" x14ac:dyDescent="0.25">
      <c r="A70" s="426">
        <v>25</v>
      </c>
      <c r="B70" s="515" t="s">
        <v>61</v>
      </c>
      <c r="C70" s="461"/>
      <c r="D70" s="934" t="s">
        <v>44</v>
      </c>
      <c r="E70" s="139"/>
      <c r="F70" s="913" t="s">
        <v>1120</v>
      </c>
      <c r="I70" s="908">
        <v>25</v>
      </c>
      <c r="J70" s="461"/>
      <c r="K70" s="545" t="s">
        <v>44</v>
      </c>
      <c r="L70" s="270"/>
    </row>
    <row r="71" spans="1:12" x14ac:dyDescent="0.25">
      <c r="A71" s="426">
        <v>26</v>
      </c>
      <c r="B71" s="515" t="s">
        <v>62</v>
      </c>
      <c r="C71" s="461"/>
      <c r="D71" s="934" t="s">
        <v>44</v>
      </c>
      <c r="E71" s="139"/>
      <c r="F71" s="913" t="s">
        <v>1121</v>
      </c>
      <c r="I71" s="908">
        <v>26</v>
      </c>
      <c r="J71" s="461"/>
      <c r="K71" s="545" t="s">
        <v>44</v>
      </c>
      <c r="L71" s="270"/>
    </row>
    <row r="72" spans="1:12" x14ac:dyDescent="0.25">
      <c r="A72" s="426">
        <v>27</v>
      </c>
      <c r="B72" s="515" t="s">
        <v>63</v>
      </c>
      <c r="C72" s="461"/>
      <c r="D72" s="934" t="s">
        <v>44</v>
      </c>
      <c r="E72" s="139"/>
      <c r="F72" s="913">
        <v>5.2</v>
      </c>
      <c r="I72" s="908">
        <v>27</v>
      </c>
      <c r="J72" s="461"/>
      <c r="K72" s="545" t="s">
        <v>44</v>
      </c>
      <c r="L72" s="270"/>
    </row>
    <row r="73" spans="1:12" x14ac:dyDescent="0.25">
      <c r="A73" s="426">
        <v>28</v>
      </c>
      <c r="B73" s="515" t="s">
        <v>64</v>
      </c>
      <c r="C73" s="461"/>
      <c r="D73" s="934" t="s">
        <v>44</v>
      </c>
      <c r="E73" s="139"/>
      <c r="F73" s="913">
        <v>5.2</v>
      </c>
      <c r="I73" s="908">
        <v>28</v>
      </c>
      <c r="J73" s="461"/>
      <c r="K73" s="934" t="s">
        <v>44</v>
      </c>
      <c r="L73" s="270"/>
    </row>
    <row r="74" spans="1:12" x14ac:dyDescent="0.25">
      <c r="A74" s="426">
        <v>29</v>
      </c>
      <c r="B74" s="515" t="s">
        <v>65</v>
      </c>
      <c r="C74" s="461"/>
      <c r="D74" s="934" t="s">
        <v>44</v>
      </c>
      <c r="E74" s="139"/>
      <c r="F74" s="913">
        <v>5.2</v>
      </c>
      <c r="I74" s="908">
        <v>29</v>
      </c>
      <c r="J74" s="461"/>
      <c r="K74" s="934" t="s">
        <v>44</v>
      </c>
      <c r="L74" s="270"/>
    </row>
    <row r="75" spans="1:12" x14ac:dyDescent="0.25">
      <c r="A75" s="426">
        <v>30</v>
      </c>
      <c r="B75" s="515" t="s">
        <v>66</v>
      </c>
      <c r="C75" s="461"/>
      <c r="D75" s="934" t="s">
        <v>44</v>
      </c>
      <c r="E75" s="139"/>
      <c r="F75" s="913">
        <v>5.2</v>
      </c>
      <c r="I75" s="908">
        <v>30</v>
      </c>
      <c r="J75" s="461"/>
      <c r="K75" s="934" t="s">
        <v>44</v>
      </c>
      <c r="L75" s="270"/>
    </row>
    <row r="76" spans="1:12" x14ac:dyDescent="0.25">
      <c r="A76" s="426">
        <v>31</v>
      </c>
      <c r="B76" s="515" t="s">
        <v>67</v>
      </c>
      <c r="C76" s="461"/>
      <c r="D76" s="934" t="s">
        <v>44</v>
      </c>
      <c r="E76" s="139"/>
      <c r="F76" s="913">
        <v>5.2</v>
      </c>
      <c r="I76" s="908">
        <v>31</v>
      </c>
      <c r="J76" s="461"/>
      <c r="K76" s="934" t="s">
        <v>44</v>
      </c>
      <c r="L76" s="270"/>
    </row>
    <row r="77" spans="1:12" x14ac:dyDescent="0.25">
      <c r="A77" s="426">
        <v>32</v>
      </c>
      <c r="B77" s="515" t="s">
        <v>68</v>
      </c>
      <c r="C77" s="461"/>
      <c r="D77" s="934" t="s">
        <v>44</v>
      </c>
      <c r="E77" s="139"/>
      <c r="F77" s="913">
        <v>5.6</v>
      </c>
      <c r="I77" s="908">
        <v>32</v>
      </c>
      <c r="J77" s="461"/>
      <c r="K77" s="545" t="s">
        <v>44</v>
      </c>
      <c r="L77" s="270"/>
    </row>
    <row r="78" spans="1:12" x14ac:dyDescent="0.25">
      <c r="A78" s="426">
        <v>35</v>
      </c>
      <c r="B78" s="515" t="s">
        <v>72</v>
      </c>
      <c r="C78" s="461"/>
      <c r="D78" s="934" t="s">
        <v>43</v>
      </c>
      <c r="E78" s="139"/>
      <c r="F78" s="913">
        <v>9.6999999999999993</v>
      </c>
      <c r="I78" s="908">
        <v>35</v>
      </c>
      <c r="J78" s="461"/>
      <c r="K78" s="545" t="s">
        <v>43</v>
      </c>
      <c r="L78" s="270"/>
    </row>
    <row r="79" spans="1:12" x14ac:dyDescent="0.25">
      <c r="A79" s="426">
        <v>36</v>
      </c>
      <c r="B79" s="515" t="s">
        <v>73</v>
      </c>
      <c r="C79" s="461"/>
      <c r="D79" s="934" t="s">
        <v>44</v>
      </c>
      <c r="E79" s="139"/>
      <c r="F79" s="913">
        <v>9.6999999999999993</v>
      </c>
      <c r="I79" s="908">
        <v>36</v>
      </c>
      <c r="J79" s="461"/>
      <c r="K79" s="545" t="s">
        <v>44</v>
      </c>
      <c r="L79" s="270"/>
    </row>
    <row r="80" spans="1:12" s="7" customFormat="1" x14ac:dyDescent="0.25">
      <c r="A80" s="426">
        <v>37</v>
      </c>
      <c r="B80" s="515" t="s">
        <v>69</v>
      </c>
      <c r="C80" s="96">
        <f>C21</f>
        <v>10162756.897260273</v>
      </c>
      <c r="D80" s="934" t="s">
        <v>130</v>
      </c>
      <c r="E80" s="139"/>
      <c r="F80" s="913" t="s">
        <v>1108</v>
      </c>
      <c r="I80" s="908">
        <v>37</v>
      </c>
      <c r="J80" s="534">
        <f>J21*(1-F21)</f>
        <v>10064624.030136233</v>
      </c>
      <c r="K80" s="545" t="s">
        <v>130</v>
      </c>
      <c r="L80" s="270"/>
    </row>
    <row r="81" spans="1:12" s="7" customFormat="1" x14ac:dyDescent="0.25">
      <c r="A81" s="426">
        <v>38</v>
      </c>
      <c r="B81" s="515" t="s">
        <v>70</v>
      </c>
      <c r="C81" s="96">
        <f>C24</f>
        <v>10161763.205474764</v>
      </c>
      <c r="D81" s="934" t="s">
        <v>44</v>
      </c>
      <c r="E81" s="139"/>
      <c r="F81" s="913">
        <v>5.7</v>
      </c>
      <c r="I81" s="908">
        <v>38</v>
      </c>
      <c r="J81" s="534">
        <f>J80*(1+((C23*(C16-C15))/(100*365)))</f>
        <v>10064614.323978264</v>
      </c>
      <c r="K81" s="545" t="s">
        <v>44</v>
      </c>
      <c r="L81" s="270"/>
    </row>
    <row r="82" spans="1:12" s="7" customFormat="1" x14ac:dyDescent="0.25">
      <c r="A82" s="426">
        <v>39</v>
      </c>
      <c r="B82" s="515" t="s">
        <v>71</v>
      </c>
      <c r="C82" s="966" t="str">
        <f>C22</f>
        <v>EUR</v>
      </c>
      <c r="D82" s="934" t="s">
        <v>130</v>
      </c>
      <c r="E82" s="139"/>
      <c r="F82" s="913">
        <v>5.5</v>
      </c>
      <c r="I82" s="908">
        <v>39</v>
      </c>
      <c r="J82" s="1030" t="s">
        <v>99</v>
      </c>
      <c r="K82" s="936" t="s">
        <v>130</v>
      </c>
      <c r="L82" s="270"/>
    </row>
    <row r="83" spans="1:12" s="7" customFormat="1" x14ac:dyDescent="0.25">
      <c r="A83" s="426">
        <v>73</v>
      </c>
      <c r="B83" s="515" t="s">
        <v>81</v>
      </c>
      <c r="C83" s="1749" t="b">
        <v>1</v>
      </c>
      <c r="D83" s="545" t="s">
        <v>130</v>
      </c>
      <c r="E83" s="328" t="s">
        <v>273</v>
      </c>
      <c r="F83" s="913">
        <v>6.1</v>
      </c>
      <c r="I83" s="908">
        <v>73</v>
      </c>
      <c r="J83" s="1749" t="b">
        <v>1</v>
      </c>
      <c r="K83" s="1214" t="s">
        <v>130</v>
      </c>
      <c r="L83" s="270"/>
    </row>
    <row r="84" spans="1:12" s="7" customFormat="1" x14ac:dyDescent="0.25">
      <c r="A84" s="426">
        <v>74</v>
      </c>
      <c r="B84" s="515" t="s">
        <v>78</v>
      </c>
      <c r="C84" s="1162" t="s">
        <v>901</v>
      </c>
      <c r="D84" s="935" t="s">
        <v>723</v>
      </c>
      <c r="E84" s="139"/>
      <c r="F84" s="913">
        <v>6.2</v>
      </c>
      <c r="I84" s="908">
        <v>74</v>
      </c>
      <c r="J84" s="1162" t="s">
        <v>591</v>
      </c>
      <c r="K84" s="203" t="s">
        <v>723</v>
      </c>
      <c r="L84" s="270"/>
    </row>
    <row r="85" spans="1:12" s="7" customFormat="1" x14ac:dyDescent="0.25">
      <c r="A85" s="426">
        <v>75</v>
      </c>
      <c r="B85" s="515" t="s">
        <v>19</v>
      </c>
      <c r="C85" s="966" t="s">
        <v>113</v>
      </c>
      <c r="D85" s="545" t="s">
        <v>44</v>
      </c>
      <c r="E85" s="139"/>
      <c r="F85" s="913"/>
      <c r="I85" s="908">
        <v>75</v>
      </c>
      <c r="J85" s="1162" t="s">
        <v>591</v>
      </c>
      <c r="K85" s="203" t="s">
        <v>723</v>
      </c>
      <c r="L85" s="270"/>
    </row>
    <row r="86" spans="1:12" x14ac:dyDescent="0.25">
      <c r="A86" s="426">
        <v>76</v>
      </c>
      <c r="B86" s="1006" t="s">
        <v>30</v>
      </c>
      <c r="C86" s="461"/>
      <c r="D86" s="545" t="s">
        <v>44</v>
      </c>
      <c r="E86" s="139"/>
      <c r="F86" s="913"/>
      <c r="I86" s="908">
        <v>76</v>
      </c>
      <c r="J86" s="1162" t="s">
        <v>591</v>
      </c>
      <c r="K86" s="203" t="s">
        <v>723</v>
      </c>
      <c r="L86" s="270"/>
    </row>
    <row r="87" spans="1:12" x14ac:dyDescent="0.25">
      <c r="A87" s="426">
        <v>77</v>
      </c>
      <c r="B87" s="1006" t="s">
        <v>31</v>
      </c>
      <c r="C87" s="461"/>
      <c r="D87" s="545" t="s">
        <v>44</v>
      </c>
      <c r="E87" s="139"/>
      <c r="F87" s="913"/>
      <c r="I87" s="908">
        <v>77</v>
      </c>
      <c r="J87" s="1162" t="s">
        <v>591</v>
      </c>
      <c r="K87" s="203" t="s">
        <v>723</v>
      </c>
      <c r="L87" s="270"/>
    </row>
    <row r="88" spans="1:12" s="7" customFormat="1" x14ac:dyDescent="0.25">
      <c r="A88" s="426">
        <v>78</v>
      </c>
      <c r="B88" s="1006" t="s">
        <v>77</v>
      </c>
      <c r="C88" s="966" t="str">
        <f>F17</f>
        <v>DE0001102317</v>
      </c>
      <c r="D88" s="545" t="s">
        <v>44</v>
      </c>
      <c r="E88" s="139"/>
      <c r="F88" s="913"/>
      <c r="I88" s="908">
        <v>78</v>
      </c>
      <c r="J88" s="1162" t="s">
        <v>591</v>
      </c>
      <c r="K88" s="1214" t="s">
        <v>723</v>
      </c>
      <c r="L88" s="270"/>
    </row>
    <row r="89" spans="1:12" s="7" customFormat="1" x14ac:dyDescent="0.25">
      <c r="A89" s="426">
        <v>79</v>
      </c>
      <c r="B89" s="1006" t="s">
        <v>76</v>
      </c>
      <c r="C89" s="966" t="s">
        <v>118</v>
      </c>
      <c r="D89" s="545" t="s">
        <v>44</v>
      </c>
      <c r="E89" s="139"/>
      <c r="F89" s="913">
        <v>6.12</v>
      </c>
      <c r="I89" s="908">
        <v>79</v>
      </c>
      <c r="J89" s="1162" t="s">
        <v>591</v>
      </c>
      <c r="K89" s="1214" t="s">
        <v>723</v>
      </c>
      <c r="L89" s="270"/>
    </row>
    <row r="90" spans="1:12" s="7" customFormat="1" x14ac:dyDescent="0.25">
      <c r="A90" s="426">
        <v>83</v>
      </c>
      <c r="B90" s="1006" t="s">
        <v>20</v>
      </c>
      <c r="C90" s="534">
        <f>-C19</f>
        <v>-10000000</v>
      </c>
      <c r="D90" s="545" t="s">
        <v>44</v>
      </c>
      <c r="E90" s="328" t="s">
        <v>273</v>
      </c>
      <c r="F90" s="913" t="s">
        <v>1111</v>
      </c>
      <c r="I90" s="908">
        <v>83</v>
      </c>
      <c r="J90" s="1162" t="s">
        <v>591</v>
      </c>
      <c r="K90" s="1214" t="s">
        <v>723</v>
      </c>
      <c r="L90" s="270"/>
    </row>
    <row r="91" spans="1:12" s="7" customFormat="1" x14ac:dyDescent="0.25">
      <c r="A91" s="426">
        <v>85</v>
      </c>
      <c r="B91" s="515" t="s">
        <v>21</v>
      </c>
      <c r="C91" s="966" t="s">
        <v>99</v>
      </c>
      <c r="D91" s="545" t="s">
        <v>43</v>
      </c>
      <c r="E91" s="139"/>
      <c r="F91" s="913">
        <v>6.5</v>
      </c>
      <c r="I91" s="908">
        <v>85</v>
      </c>
      <c r="J91" s="1162" t="s">
        <v>591</v>
      </c>
      <c r="K91" s="203" t="s">
        <v>723</v>
      </c>
      <c r="L91" s="270"/>
    </row>
    <row r="92" spans="1:12" s="7" customFormat="1" x14ac:dyDescent="0.25">
      <c r="A92" s="426">
        <v>86</v>
      </c>
      <c r="B92" s="515" t="s">
        <v>22</v>
      </c>
      <c r="C92" s="1153"/>
      <c r="D92" s="545" t="s">
        <v>43</v>
      </c>
      <c r="E92" s="328" t="s">
        <v>273</v>
      </c>
      <c r="F92" s="913">
        <v>6.6</v>
      </c>
      <c r="I92" s="908">
        <v>86</v>
      </c>
      <c r="J92" s="1162" t="s">
        <v>591</v>
      </c>
      <c r="K92" s="1253" t="s">
        <v>723</v>
      </c>
      <c r="L92" s="270"/>
    </row>
    <row r="93" spans="1:12" s="7" customFormat="1" x14ac:dyDescent="0.25">
      <c r="A93" s="426">
        <v>87</v>
      </c>
      <c r="B93" s="515" t="s">
        <v>23</v>
      </c>
      <c r="C93" s="1007">
        <f>(C20/C19)*100</f>
        <v>102.13826027397259</v>
      </c>
      <c r="D93" s="545" t="s">
        <v>44</v>
      </c>
      <c r="E93" s="328" t="s">
        <v>273</v>
      </c>
      <c r="F93" s="913">
        <v>6.7</v>
      </c>
      <c r="I93" s="908">
        <v>87</v>
      </c>
      <c r="J93" s="1162" t="s">
        <v>591</v>
      </c>
      <c r="K93" s="203" t="s">
        <v>723</v>
      </c>
      <c r="L93" s="270"/>
    </row>
    <row r="94" spans="1:12" s="7" customFormat="1" x14ac:dyDescent="0.25">
      <c r="A94" s="426">
        <v>88</v>
      </c>
      <c r="B94" s="515" t="s">
        <v>24</v>
      </c>
      <c r="C94" s="96">
        <f>C20</f>
        <v>10213826.02739726</v>
      </c>
      <c r="D94" s="545" t="s">
        <v>44</v>
      </c>
      <c r="E94" s="328" t="s">
        <v>273</v>
      </c>
      <c r="F94" s="913" t="s">
        <v>1112</v>
      </c>
      <c r="I94" s="908">
        <v>88</v>
      </c>
      <c r="J94" s="1162" t="s">
        <v>591</v>
      </c>
      <c r="K94" s="203" t="s">
        <v>723</v>
      </c>
      <c r="L94" s="270"/>
    </row>
    <row r="95" spans="1:12" s="7" customFormat="1" x14ac:dyDescent="0.25">
      <c r="A95" s="426">
        <v>89</v>
      </c>
      <c r="B95" s="515" t="s">
        <v>25</v>
      </c>
      <c r="C95" s="517">
        <v>0.5</v>
      </c>
      <c r="D95" s="545" t="s">
        <v>44</v>
      </c>
      <c r="E95" s="139"/>
      <c r="F95" s="913" t="s">
        <v>1113</v>
      </c>
      <c r="I95" s="908">
        <v>89</v>
      </c>
      <c r="J95" s="1162" t="s">
        <v>591</v>
      </c>
      <c r="K95" s="1214" t="s">
        <v>723</v>
      </c>
      <c r="L95" s="270"/>
    </row>
    <row r="96" spans="1:12" s="7" customFormat="1" x14ac:dyDescent="0.25">
      <c r="A96" s="426">
        <v>90</v>
      </c>
      <c r="B96" s="515" t="s">
        <v>26</v>
      </c>
      <c r="C96" s="966" t="s">
        <v>114</v>
      </c>
      <c r="D96" s="545" t="s">
        <v>44</v>
      </c>
      <c r="E96" s="139"/>
      <c r="F96" s="913">
        <v>6.13</v>
      </c>
      <c r="I96" s="908">
        <v>90</v>
      </c>
      <c r="J96" s="1162" t="s">
        <v>591</v>
      </c>
      <c r="K96" s="203" t="s">
        <v>723</v>
      </c>
      <c r="L96" s="270"/>
    </row>
    <row r="97" spans="1:14" s="7" customFormat="1" x14ac:dyDescent="0.25">
      <c r="A97" s="426">
        <v>91</v>
      </c>
      <c r="B97" s="515" t="s">
        <v>27</v>
      </c>
      <c r="C97" s="518" t="s">
        <v>121</v>
      </c>
      <c r="D97" s="545" t="s">
        <v>44</v>
      </c>
      <c r="E97" s="328" t="s">
        <v>273</v>
      </c>
      <c r="F97" s="913"/>
      <c r="I97" s="908">
        <v>91</v>
      </c>
      <c r="J97" s="1162" t="s">
        <v>591</v>
      </c>
      <c r="K97" s="1214" t="s">
        <v>723</v>
      </c>
      <c r="L97" s="270"/>
    </row>
    <row r="98" spans="1:14" s="7" customFormat="1" x14ac:dyDescent="0.25">
      <c r="A98" s="426">
        <v>92</v>
      </c>
      <c r="B98" s="515" t="s">
        <v>28</v>
      </c>
      <c r="C98" s="966" t="s">
        <v>115</v>
      </c>
      <c r="D98" s="545" t="s">
        <v>44</v>
      </c>
      <c r="E98" s="139"/>
      <c r="F98" s="913">
        <v>6.11</v>
      </c>
      <c r="I98" s="908">
        <v>92</v>
      </c>
      <c r="J98" s="1162" t="s">
        <v>591</v>
      </c>
      <c r="K98" s="1214" t="s">
        <v>723</v>
      </c>
      <c r="L98" s="270"/>
    </row>
    <row r="99" spans="1:14" s="7" customFormat="1" x14ac:dyDescent="0.25">
      <c r="A99" s="426">
        <v>93</v>
      </c>
      <c r="B99" s="515" t="s">
        <v>75</v>
      </c>
      <c r="C99" s="90" t="s">
        <v>119</v>
      </c>
      <c r="D99" s="545" t="s">
        <v>44</v>
      </c>
      <c r="E99" s="139"/>
      <c r="F99" s="1647">
        <v>6.1</v>
      </c>
      <c r="I99" s="908">
        <v>93</v>
      </c>
      <c r="J99" s="1162" t="s">
        <v>591</v>
      </c>
      <c r="K99" s="1214" t="s">
        <v>723</v>
      </c>
      <c r="L99" s="270"/>
    </row>
    <row r="100" spans="1:14" s="7" customFormat="1" x14ac:dyDescent="0.25">
      <c r="A100" s="426">
        <v>94</v>
      </c>
      <c r="B100" s="515" t="s">
        <v>74</v>
      </c>
      <c r="C100" s="966" t="s">
        <v>116</v>
      </c>
      <c r="D100" s="545" t="s">
        <v>44</v>
      </c>
      <c r="E100" s="139"/>
      <c r="F100" s="913">
        <v>6.14</v>
      </c>
      <c r="I100" s="908">
        <v>94</v>
      </c>
      <c r="J100" s="1162" t="s">
        <v>591</v>
      </c>
      <c r="K100" s="203" t="s">
        <v>723</v>
      </c>
      <c r="L100" s="270"/>
    </row>
    <row r="101" spans="1:14" s="7" customFormat="1" x14ac:dyDescent="0.25">
      <c r="A101" s="426">
        <v>95</v>
      </c>
      <c r="B101" s="1006" t="s">
        <v>38</v>
      </c>
      <c r="C101" s="966" t="b">
        <v>1</v>
      </c>
      <c r="D101" s="545" t="s">
        <v>44</v>
      </c>
      <c r="E101" s="328" t="s">
        <v>273</v>
      </c>
      <c r="F101" s="913">
        <v>6.15</v>
      </c>
      <c r="I101" s="908">
        <v>95</v>
      </c>
      <c r="J101" s="1162" t="s">
        <v>591</v>
      </c>
      <c r="K101" s="203" t="s">
        <v>723</v>
      </c>
      <c r="L101" s="270"/>
    </row>
    <row r="102" spans="1:14" x14ac:dyDescent="0.25">
      <c r="A102" s="203">
        <v>96</v>
      </c>
      <c r="B102" s="526" t="s">
        <v>36</v>
      </c>
      <c r="C102" s="461"/>
      <c r="D102" s="545" t="s">
        <v>44</v>
      </c>
      <c r="F102" s="913"/>
      <c r="I102" s="908">
        <v>96</v>
      </c>
      <c r="J102" s="1162" t="s">
        <v>591</v>
      </c>
      <c r="K102" s="1214" t="s">
        <v>723</v>
      </c>
      <c r="L102" s="270"/>
    </row>
    <row r="103" spans="1:14" x14ac:dyDescent="0.25">
      <c r="A103" s="203">
        <v>97</v>
      </c>
      <c r="B103" s="526" t="s">
        <v>32</v>
      </c>
      <c r="C103" s="461"/>
      <c r="D103" s="545" t="s">
        <v>44</v>
      </c>
      <c r="F103" s="913"/>
      <c r="I103" s="908">
        <v>97</v>
      </c>
      <c r="J103" s="1162" t="s">
        <v>591</v>
      </c>
      <c r="K103" s="1214" t="s">
        <v>723</v>
      </c>
      <c r="L103" s="270"/>
    </row>
    <row r="104" spans="1:14" s="7" customFormat="1" x14ac:dyDescent="0.25">
      <c r="A104" s="203">
        <v>98</v>
      </c>
      <c r="B104" s="526" t="s">
        <v>39</v>
      </c>
      <c r="C104" s="966" t="s">
        <v>47</v>
      </c>
      <c r="D104" s="934" t="s">
        <v>130</v>
      </c>
      <c r="E104" s="134"/>
      <c r="F104" s="913" t="s">
        <v>1115</v>
      </c>
      <c r="I104" s="908">
        <v>98</v>
      </c>
      <c r="J104" s="1608" t="s">
        <v>42</v>
      </c>
      <c r="K104" s="203" t="s">
        <v>130</v>
      </c>
      <c r="L104" s="270"/>
    </row>
    <row r="105" spans="1:14" s="7" customFormat="1" x14ac:dyDescent="0.25">
      <c r="A105" s="203">
        <v>99</v>
      </c>
      <c r="B105" s="526" t="s">
        <v>29</v>
      </c>
      <c r="C105" s="991" t="s">
        <v>117</v>
      </c>
      <c r="D105" s="934" t="s">
        <v>130</v>
      </c>
      <c r="E105" s="135"/>
      <c r="F105" s="913">
        <v>8.1</v>
      </c>
      <c r="I105" s="908">
        <v>99</v>
      </c>
      <c r="J105" s="973" t="s">
        <v>117</v>
      </c>
      <c r="K105" s="203" t="s">
        <v>130</v>
      </c>
      <c r="L105" s="270"/>
    </row>
    <row r="106" spans="1:14" s="7" customFormat="1" x14ac:dyDescent="0.25">
      <c r="A106" s="134" t="s">
        <v>122</v>
      </c>
      <c r="C106" s="63">
        <v>47</v>
      </c>
      <c r="D106" s="53"/>
      <c r="E106" s="134"/>
      <c r="I106" s="134"/>
      <c r="J106" s="63">
        <v>33</v>
      </c>
      <c r="K106" s="63"/>
      <c r="L106" s="1751"/>
      <c r="N106" s="143"/>
    </row>
    <row r="107" spans="1:14" s="7" customFormat="1" x14ac:dyDescent="0.25">
      <c r="A107" s="531"/>
      <c r="C107" s="152"/>
      <c r="D107" s="54"/>
      <c r="E107" s="134"/>
      <c r="I107" s="2332"/>
      <c r="J107" s="2332"/>
      <c r="K107" s="2332"/>
      <c r="L107" s="2332"/>
      <c r="M107" s="2332"/>
      <c r="N107" s="2332"/>
    </row>
    <row r="108" spans="1:14" s="7" customFormat="1" ht="15.75" customHeight="1" x14ac:dyDescent="0.25">
      <c r="A108" s="635">
        <v>1.1000000000000001</v>
      </c>
      <c r="B108" s="2257" t="s">
        <v>158</v>
      </c>
      <c r="C108" s="2257"/>
      <c r="D108" s="2257"/>
      <c r="E108" s="2257"/>
      <c r="F108" s="2257"/>
      <c r="I108" s="2333">
        <v>2.2999999999999998</v>
      </c>
      <c r="J108" s="2334" t="s">
        <v>935</v>
      </c>
      <c r="K108" s="2307"/>
      <c r="L108" s="2308"/>
      <c r="M108" s="864"/>
      <c r="N108" s="864"/>
    </row>
    <row r="109" spans="1:14" s="7" customFormat="1" x14ac:dyDescent="0.25">
      <c r="A109" s="635">
        <v>1.2</v>
      </c>
      <c r="B109" s="2222" t="s">
        <v>303</v>
      </c>
      <c r="C109" s="2222"/>
      <c r="D109" s="2222"/>
      <c r="E109" s="2222"/>
      <c r="F109" s="2222"/>
      <c r="I109" s="2333"/>
      <c r="J109" s="2309"/>
      <c r="K109" s="2310"/>
      <c r="L109" s="2311"/>
      <c r="M109" s="864"/>
      <c r="N109" s="864"/>
    </row>
    <row r="110" spans="1:14" s="7" customFormat="1" x14ac:dyDescent="0.25">
      <c r="A110" s="635">
        <v>1.7</v>
      </c>
      <c r="B110" s="2222" t="s">
        <v>380</v>
      </c>
      <c r="C110" s="2222"/>
      <c r="D110" s="2222"/>
      <c r="E110" s="2222"/>
      <c r="F110" s="2222"/>
      <c r="I110" s="2333"/>
      <c r="J110" s="2312"/>
      <c r="K110" s="2313"/>
      <c r="L110" s="2314"/>
      <c r="M110" s="865"/>
      <c r="N110" s="865"/>
    </row>
    <row r="111" spans="1:14" s="7" customFormat="1" x14ac:dyDescent="0.25">
      <c r="A111" s="635">
        <v>1.8</v>
      </c>
      <c r="B111" s="2222" t="s">
        <v>381</v>
      </c>
      <c r="C111" s="2222"/>
      <c r="D111" s="2222"/>
      <c r="E111" s="2222"/>
      <c r="F111" s="2222"/>
      <c r="I111" s="135"/>
      <c r="J111" s="2272"/>
      <c r="K111" s="2272"/>
      <c r="L111" s="2272"/>
      <c r="M111" s="2272"/>
      <c r="N111" s="2272"/>
    </row>
    <row r="112" spans="1:14" s="7" customFormat="1" x14ac:dyDescent="0.25">
      <c r="A112" s="638">
        <v>1.1000000000000001</v>
      </c>
      <c r="B112" s="2222" t="s">
        <v>382</v>
      </c>
      <c r="C112" s="2222"/>
      <c r="D112" s="2222"/>
      <c r="E112" s="2222"/>
      <c r="F112" s="2222"/>
      <c r="I112" s="135"/>
      <c r="J112" s="2272"/>
      <c r="K112" s="2272"/>
      <c r="L112" s="2272"/>
      <c r="M112" s="2272"/>
      <c r="N112" s="2272"/>
    </row>
    <row r="113" spans="1:14" s="7" customFormat="1" x14ac:dyDescent="0.25">
      <c r="A113" s="635">
        <v>1.1299999999999999</v>
      </c>
      <c r="B113" s="2219" t="s">
        <v>737</v>
      </c>
      <c r="C113" s="2220"/>
      <c r="D113" s="2220"/>
      <c r="E113" s="2220"/>
      <c r="F113" s="2221"/>
      <c r="I113" s="135"/>
      <c r="J113" s="2272"/>
      <c r="K113" s="2272"/>
      <c r="L113" s="2272"/>
      <c r="M113" s="2272"/>
      <c r="N113" s="2272"/>
    </row>
    <row r="114" spans="1:14" s="7" customFormat="1" x14ac:dyDescent="0.25">
      <c r="A114" s="635">
        <v>1.17</v>
      </c>
      <c r="B114" s="2222" t="s">
        <v>633</v>
      </c>
      <c r="C114" s="2222"/>
      <c r="D114" s="2222"/>
      <c r="E114" s="2222"/>
      <c r="F114" s="2222"/>
      <c r="I114" s="519"/>
      <c r="J114" s="2272"/>
      <c r="K114" s="2272"/>
      <c r="L114" s="2272"/>
      <c r="M114" s="2272"/>
      <c r="N114" s="2272"/>
    </row>
    <row r="115" spans="1:14" s="7" customFormat="1" x14ac:dyDescent="0.25">
      <c r="A115" s="635">
        <v>2.1</v>
      </c>
      <c r="B115" s="2222" t="s">
        <v>384</v>
      </c>
      <c r="C115" s="2222"/>
      <c r="D115" s="2222"/>
      <c r="E115" s="2222"/>
      <c r="F115" s="2222"/>
      <c r="I115" s="135"/>
      <c r="J115" s="2272"/>
      <c r="K115" s="2272"/>
      <c r="L115" s="2272"/>
      <c r="M115" s="2272"/>
      <c r="N115" s="2272"/>
    </row>
    <row r="116" spans="1:14" s="7" customFormat="1" x14ac:dyDescent="0.25">
      <c r="A116" s="1149">
        <v>2.8</v>
      </c>
      <c r="B116" s="2225" t="s">
        <v>852</v>
      </c>
      <c r="C116" s="2226"/>
      <c r="D116" s="2226"/>
      <c r="E116" s="2226"/>
      <c r="F116" s="2227"/>
      <c r="I116" s="135"/>
      <c r="J116" s="2272"/>
      <c r="K116" s="2272"/>
      <c r="L116" s="2272"/>
      <c r="M116" s="2272"/>
      <c r="N116" s="2272"/>
    </row>
    <row r="117" spans="1:14" x14ac:dyDescent="0.25">
      <c r="A117" s="635">
        <v>2.16</v>
      </c>
      <c r="B117" s="2222" t="s">
        <v>928</v>
      </c>
      <c r="C117" s="2222"/>
      <c r="D117" s="2222"/>
      <c r="E117" s="2222"/>
      <c r="F117" s="2222"/>
      <c r="I117" s="135"/>
      <c r="J117" s="2330"/>
      <c r="K117" s="2330"/>
      <c r="L117" s="2330"/>
      <c r="M117" s="2330"/>
      <c r="N117" s="2330"/>
    </row>
    <row r="118" spans="1:14" x14ac:dyDescent="0.25">
      <c r="A118" s="635">
        <v>2.17</v>
      </c>
      <c r="B118" s="2222" t="s">
        <v>915</v>
      </c>
      <c r="C118" s="2222"/>
      <c r="D118" s="2222"/>
      <c r="E118" s="2222"/>
      <c r="F118" s="2222"/>
      <c r="I118" s="135"/>
      <c r="J118" s="2272"/>
      <c r="K118" s="2272"/>
      <c r="L118" s="2272"/>
      <c r="M118" s="2272"/>
      <c r="N118" s="2272"/>
    </row>
    <row r="119" spans="1:14" s="7" customFormat="1" x14ac:dyDescent="0.25">
      <c r="A119" s="635">
        <v>2.1800000000000002</v>
      </c>
      <c r="B119" s="2222" t="s">
        <v>856</v>
      </c>
      <c r="C119" s="2222"/>
      <c r="D119" s="2222"/>
      <c r="E119" s="2222"/>
      <c r="F119" s="2222"/>
      <c r="I119" s="135"/>
      <c r="J119" s="2271"/>
      <c r="K119" s="2271"/>
      <c r="L119" s="2271"/>
      <c r="M119" s="2271"/>
      <c r="N119" s="2271"/>
    </row>
    <row r="120" spans="1:14" s="7" customFormat="1" x14ac:dyDescent="0.25">
      <c r="A120" s="639">
        <v>2.2000000000000002</v>
      </c>
      <c r="B120" s="2223" t="s">
        <v>256</v>
      </c>
      <c r="C120" s="2223"/>
      <c r="D120" s="2223"/>
      <c r="E120" s="2223"/>
      <c r="F120" s="2223"/>
      <c r="I120" s="135"/>
      <c r="J120" s="2271"/>
      <c r="K120" s="2271"/>
      <c r="L120" s="2271"/>
      <c r="M120" s="2271"/>
      <c r="N120" s="2271"/>
    </row>
    <row r="121" spans="1:14" s="7" customFormat="1" x14ac:dyDescent="0.25">
      <c r="A121" s="637">
        <v>2.2200000000000002</v>
      </c>
      <c r="B121" s="2222" t="s">
        <v>929</v>
      </c>
      <c r="C121" s="2222"/>
      <c r="D121" s="2222"/>
      <c r="E121" s="2222"/>
      <c r="F121" s="2222"/>
      <c r="I121" s="135"/>
      <c r="J121" s="2272"/>
      <c r="K121" s="2272"/>
      <c r="L121" s="2272"/>
      <c r="M121" s="2272"/>
      <c r="N121" s="2272"/>
    </row>
    <row r="122" spans="1:14" s="7" customFormat="1" x14ac:dyDescent="0.25">
      <c r="A122" s="2260">
        <v>2.73</v>
      </c>
      <c r="B122" s="2225" t="s">
        <v>1117</v>
      </c>
      <c r="C122" s="2226"/>
      <c r="D122" s="2226"/>
      <c r="E122" s="2226"/>
      <c r="F122" s="2227"/>
      <c r="I122" s="135"/>
      <c r="J122" s="1738"/>
      <c r="K122" s="1738"/>
      <c r="L122" s="1738"/>
      <c r="M122" s="1738"/>
      <c r="N122" s="1738"/>
    </row>
    <row r="123" spans="1:14" s="7" customFormat="1" x14ac:dyDescent="0.25">
      <c r="A123" s="2261"/>
      <c r="B123" s="2239"/>
      <c r="C123" s="2240"/>
      <c r="D123" s="2240"/>
      <c r="E123" s="2240"/>
      <c r="F123" s="2241"/>
      <c r="I123" s="135"/>
      <c r="J123" s="1738"/>
      <c r="K123" s="1738"/>
      <c r="L123" s="1738"/>
      <c r="M123" s="1738"/>
      <c r="N123" s="1738"/>
    </row>
    <row r="124" spans="1:14" s="7" customFormat="1" x14ac:dyDescent="0.25">
      <c r="A124" s="2261"/>
      <c r="B124" s="2239"/>
      <c r="C124" s="2240"/>
      <c r="D124" s="2240"/>
      <c r="E124" s="2240"/>
      <c r="F124" s="2241"/>
      <c r="I124" s="135"/>
      <c r="J124" s="1738"/>
      <c r="K124" s="1738"/>
      <c r="L124" s="1738"/>
      <c r="M124" s="1738"/>
      <c r="N124" s="1738"/>
    </row>
    <row r="125" spans="1:14" s="7" customFormat="1" x14ac:dyDescent="0.25">
      <c r="A125" s="2262"/>
      <c r="B125" s="2242"/>
      <c r="C125" s="2243"/>
      <c r="D125" s="2243"/>
      <c r="E125" s="2243"/>
      <c r="F125" s="2244"/>
      <c r="I125" s="135"/>
      <c r="J125" s="1738"/>
      <c r="K125" s="1738"/>
      <c r="L125" s="1738"/>
      <c r="M125" s="1738"/>
      <c r="N125" s="1738"/>
    </row>
    <row r="126" spans="1:14" s="7" customFormat="1" x14ac:dyDescent="0.25">
      <c r="A126" s="1736">
        <v>2.83</v>
      </c>
      <c r="B126" s="2185" t="s">
        <v>1119</v>
      </c>
      <c r="C126" s="2186"/>
      <c r="D126" s="2186"/>
      <c r="E126" s="2186"/>
      <c r="F126" s="2187"/>
      <c r="I126" s="135"/>
      <c r="J126" s="1738"/>
      <c r="K126" s="1738"/>
      <c r="L126" s="1738"/>
      <c r="M126" s="1738"/>
      <c r="N126" s="1738"/>
    </row>
    <row r="127" spans="1:14" s="7" customFormat="1" x14ac:dyDescent="0.25">
      <c r="A127" s="635">
        <v>2.86</v>
      </c>
      <c r="B127" s="2219" t="s">
        <v>848</v>
      </c>
      <c r="C127" s="2220"/>
      <c r="D127" s="2220"/>
      <c r="E127" s="2220"/>
      <c r="F127" s="2221"/>
      <c r="I127" s="135"/>
      <c r="J127" s="1151"/>
      <c r="K127" s="1151"/>
      <c r="L127" s="1738"/>
      <c r="M127" s="1151"/>
      <c r="N127" s="1151"/>
    </row>
    <row r="128" spans="1:14" s="7" customFormat="1" x14ac:dyDescent="0.25">
      <c r="A128" s="635">
        <v>2.87</v>
      </c>
      <c r="B128" s="2222" t="s">
        <v>851</v>
      </c>
      <c r="C128" s="2222"/>
      <c r="D128" s="2222"/>
      <c r="E128" s="2222"/>
      <c r="F128" s="2222"/>
      <c r="I128" s="542"/>
      <c r="J128" s="132"/>
      <c r="L128" s="1024"/>
    </row>
    <row r="129" spans="1:14" s="7" customFormat="1" x14ac:dyDescent="0.25">
      <c r="A129" s="635">
        <v>2.88</v>
      </c>
      <c r="B129" s="2222" t="s">
        <v>857</v>
      </c>
      <c r="C129" s="2222"/>
      <c r="D129" s="2222"/>
      <c r="E129" s="2222"/>
      <c r="F129" s="2222"/>
      <c r="I129" s="132"/>
      <c r="J129" s="2271"/>
      <c r="K129" s="2271"/>
      <c r="L129" s="2271"/>
      <c r="M129" s="2271"/>
      <c r="N129" s="2271"/>
    </row>
    <row r="130" spans="1:14" s="7" customFormat="1" x14ac:dyDescent="0.25">
      <c r="A130" s="635">
        <v>2.91</v>
      </c>
      <c r="B130" s="2222" t="s">
        <v>916</v>
      </c>
      <c r="C130" s="2222"/>
      <c r="D130" s="2222"/>
      <c r="E130" s="2222"/>
      <c r="F130" s="2222"/>
      <c r="I130" s="115"/>
      <c r="J130" s="2274"/>
      <c r="K130" s="2274"/>
      <c r="L130" s="2274"/>
      <c r="M130" s="2274"/>
      <c r="N130" s="2274"/>
    </row>
    <row r="131" spans="1:14" s="7" customFormat="1" ht="15.75" customHeight="1" x14ac:dyDescent="0.25">
      <c r="A131" s="2258">
        <v>2.95</v>
      </c>
      <c r="B131" s="2224" t="s">
        <v>854</v>
      </c>
      <c r="C131" s="2224"/>
      <c r="D131" s="2224"/>
      <c r="E131" s="2224"/>
      <c r="F131" s="2224"/>
      <c r="I131" s="115"/>
      <c r="J131" s="2274"/>
      <c r="K131" s="2274"/>
      <c r="L131" s="2274"/>
      <c r="M131" s="2274"/>
      <c r="N131" s="2274"/>
    </row>
    <row r="132" spans="1:14" s="7" customFormat="1" x14ac:dyDescent="0.25">
      <c r="A132" s="2259"/>
      <c r="B132" s="2224"/>
      <c r="C132" s="2224"/>
      <c r="D132" s="2224"/>
      <c r="E132" s="2224"/>
      <c r="F132" s="2224"/>
      <c r="I132" s="115"/>
      <c r="J132" s="2274"/>
      <c r="K132" s="2274"/>
      <c r="L132" s="2274"/>
      <c r="M132" s="2274"/>
      <c r="N132" s="2274"/>
    </row>
    <row r="133" spans="1:14" s="7" customFormat="1" x14ac:dyDescent="0.25">
      <c r="D133" s="226"/>
      <c r="E133" s="134"/>
      <c r="I133" s="135"/>
      <c r="J133" s="2272"/>
      <c r="K133" s="2272"/>
      <c r="L133" s="2272"/>
      <c r="M133" s="2272"/>
      <c r="N133" s="2272"/>
    </row>
    <row r="134" spans="1:14" s="7" customFormat="1" x14ac:dyDescent="0.25">
      <c r="D134" s="226"/>
      <c r="E134" s="134"/>
      <c r="I134" s="135"/>
      <c r="J134" s="2272"/>
      <c r="K134" s="2272"/>
      <c r="L134" s="2272"/>
      <c r="M134" s="2272"/>
      <c r="N134" s="2272"/>
    </row>
    <row r="135" spans="1:14" s="7" customFormat="1" x14ac:dyDescent="0.25">
      <c r="D135" s="226"/>
      <c r="E135" s="134"/>
      <c r="I135" s="135"/>
      <c r="J135" s="2272"/>
      <c r="K135" s="2272"/>
      <c r="L135" s="2272"/>
      <c r="M135" s="2272"/>
      <c r="N135" s="2272"/>
    </row>
    <row r="136" spans="1:14" s="7" customFormat="1" x14ac:dyDescent="0.25">
      <c r="D136" s="226"/>
      <c r="E136" s="134"/>
      <c r="I136" s="135"/>
      <c r="J136" s="2270"/>
      <c r="K136" s="2270"/>
      <c r="L136" s="2270"/>
      <c r="M136" s="2270"/>
      <c r="N136" s="2270"/>
    </row>
    <row r="137" spans="1:14" s="7" customFormat="1" x14ac:dyDescent="0.25">
      <c r="D137" s="226"/>
      <c r="E137" s="134"/>
      <c r="L137" s="749"/>
    </row>
    <row r="138" spans="1:14" s="7" customFormat="1" x14ac:dyDescent="0.25">
      <c r="D138" s="226"/>
      <c r="E138" s="134"/>
      <c r="L138" s="749"/>
    </row>
    <row r="139" spans="1:14" s="7" customFormat="1" x14ac:dyDescent="0.25">
      <c r="D139" s="226"/>
      <c r="E139" s="134"/>
      <c r="L139" s="749"/>
    </row>
    <row r="140" spans="1:14" s="7" customFormat="1" x14ac:dyDescent="0.25">
      <c r="D140" s="226"/>
      <c r="E140" s="134"/>
      <c r="L140" s="749"/>
    </row>
    <row r="141" spans="1:14" s="7" customFormat="1" x14ac:dyDescent="0.25">
      <c r="D141" s="226"/>
      <c r="E141" s="134"/>
      <c r="L141" s="749"/>
    </row>
    <row r="142" spans="1:14" s="7" customFormat="1" x14ac:dyDescent="0.25">
      <c r="D142" s="226"/>
      <c r="E142" s="134"/>
      <c r="L142" s="749"/>
    </row>
    <row r="143" spans="1:14" s="7" customFormat="1" x14ac:dyDescent="0.25">
      <c r="D143" s="226"/>
      <c r="E143" s="134"/>
      <c r="L143" s="749"/>
    </row>
    <row r="144" spans="1:14" s="7" customFormat="1" x14ac:dyDescent="0.25">
      <c r="D144" s="226"/>
      <c r="E144" s="134"/>
      <c r="L144" s="749"/>
    </row>
    <row r="145" spans="4:12" s="7" customFormat="1" x14ac:dyDescent="0.25">
      <c r="D145" s="226"/>
      <c r="E145" s="134"/>
      <c r="L145" s="749"/>
    </row>
    <row r="146" spans="4:12" s="7" customFormat="1" x14ac:dyDescent="0.25">
      <c r="D146" s="226"/>
      <c r="E146" s="134"/>
      <c r="L146" s="749"/>
    </row>
    <row r="147" spans="4:12" s="7" customFormat="1" x14ac:dyDescent="0.25">
      <c r="D147" s="226"/>
      <c r="E147" s="134"/>
      <c r="L147" s="749"/>
    </row>
    <row r="148" spans="4:12" s="7" customFormat="1" x14ac:dyDescent="0.25">
      <c r="D148" s="226"/>
      <c r="E148" s="134"/>
      <c r="L148" s="749"/>
    </row>
    <row r="149" spans="4:12" s="7" customFormat="1" x14ac:dyDescent="0.25">
      <c r="D149" s="226"/>
      <c r="E149" s="134"/>
      <c r="L149" s="749"/>
    </row>
    <row r="150" spans="4:12" s="7" customFormat="1" x14ac:dyDescent="0.25">
      <c r="D150" s="226"/>
      <c r="E150" s="134"/>
      <c r="L150" s="749"/>
    </row>
    <row r="151" spans="4:12" s="7" customFormat="1" x14ac:dyDescent="0.25">
      <c r="D151" s="226"/>
      <c r="E151" s="134"/>
      <c r="L151" s="749"/>
    </row>
    <row r="152" spans="4:12" s="7" customFormat="1" x14ac:dyDescent="0.25">
      <c r="D152" s="226"/>
      <c r="E152" s="134"/>
      <c r="L152" s="749"/>
    </row>
    <row r="153" spans="4:12" s="7" customFormat="1" x14ac:dyDescent="0.25">
      <c r="D153" s="226"/>
      <c r="E153" s="134"/>
      <c r="L153" s="749"/>
    </row>
    <row r="154" spans="4:12" s="7" customFormat="1" x14ac:dyDescent="0.25">
      <c r="D154" s="226"/>
      <c r="E154" s="134"/>
      <c r="L154" s="749"/>
    </row>
    <row r="155" spans="4:12" s="7" customFormat="1" x14ac:dyDescent="0.25">
      <c r="D155" s="226"/>
      <c r="E155" s="134"/>
      <c r="L155" s="749"/>
    </row>
    <row r="156" spans="4:12" s="7" customFormat="1" x14ac:dyDescent="0.25">
      <c r="D156" s="226"/>
      <c r="E156" s="134"/>
      <c r="L156" s="749"/>
    </row>
    <row r="157" spans="4:12" s="7" customFormat="1" x14ac:dyDescent="0.25">
      <c r="D157" s="226"/>
      <c r="E157" s="134"/>
      <c r="L157" s="749"/>
    </row>
    <row r="158" spans="4:12" s="7" customFormat="1" x14ac:dyDescent="0.25">
      <c r="D158" s="226"/>
      <c r="E158" s="134"/>
      <c r="L158" s="749"/>
    </row>
    <row r="159" spans="4:12" s="7" customFormat="1" x14ac:dyDescent="0.25">
      <c r="D159" s="226"/>
      <c r="E159" s="134"/>
      <c r="L159" s="749"/>
    </row>
    <row r="160" spans="4:12" s="7" customFormat="1" x14ac:dyDescent="0.25">
      <c r="D160" s="226"/>
      <c r="E160" s="134"/>
      <c r="L160" s="749"/>
    </row>
    <row r="161" spans="4:12" s="7" customFormat="1" x14ac:dyDescent="0.25">
      <c r="D161" s="226"/>
      <c r="E161" s="134"/>
      <c r="L161" s="749"/>
    </row>
    <row r="162" spans="4:12" s="7" customFormat="1" x14ac:dyDescent="0.25">
      <c r="D162" s="226"/>
      <c r="E162" s="134"/>
      <c r="L162" s="749"/>
    </row>
    <row r="163" spans="4:12" s="7" customFormat="1" x14ac:dyDescent="0.25">
      <c r="D163" s="226"/>
      <c r="E163" s="134"/>
      <c r="L163" s="749"/>
    </row>
    <row r="164" spans="4:12" s="7" customFormat="1" x14ac:dyDescent="0.25">
      <c r="D164" s="226"/>
      <c r="E164" s="134"/>
      <c r="L164" s="749"/>
    </row>
    <row r="165" spans="4:12" s="7" customFormat="1" x14ac:dyDescent="0.25">
      <c r="D165" s="226"/>
      <c r="E165" s="134"/>
      <c r="L165" s="749"/>
    </row>
    <row r="166" spans="4:12" s="7" customFormat="1" x14ac:dyDescent="0.25">
      <c r="D166" s="226"/>
      <c r="E166" s="134"/>
      <c r="L166" s="749"/>
    </row>
    <row r="167" spans="4:12" s="7" customFormat="1" x14ac:dyDescent="0.25">
      <c r="D167" s="226"/>
      <c r="E167" s="134"/>
      <c r="L167" s="749"/>
    </row>
    <row r="168" spans="4:12" s="7" customFormat="1" x14ac:dyDescent="0.25">
      <c r="D168" s="226"/>
      <c r="E168" s="134"/>
      <c r="L168" s="749"/>
    </row>
    <row r="169" spans="4:12" s="7" customFormat="1" x14ac:dyDescent="0.25">
      <c r="D169" s="226"/>
      <c r="E169" s="134"/>
      <c r="L169" s="749"/>
    </row>
    <row r="170" spans="4:12" s="7" customFormat="1" x14ac:dyDescent="0.25">
      <c r="D170" s="226"/>
      <c r="E170" s="134"/>
      <c r="L170" s="749"/>
    </row>
    <row r="171" spans="4:12" s="7" customFormat="1" x14ac:dyDescent="0.25">
      <c r="D171" s="226"/>
      <c r="E171" s="134"/>
      <c r="L171" s="749"/>
    </row>
    <row r="172" spans="4:12" s="7" customFormat="1" x14ac:dyDescent="0.25">
      <c r="D172" s="226"/>
      <c r="E172" s="134"/>
      <c r="L172" s="749"/>
    </row>
    <row r="173" spans="4:12" s="7" customFormat="1" x14ac:dyDescent="0.25">
      <c r="D173" s="226"/>
      <c r="E173" s="134"/>
      <c r="L173" s="749"/>
    </row>
    <row r="174" spans="4:12" s="7" customFormat="1" x14ac:dyDescent="0.25">
      <c r="D174" s="226"/>
      <c r="E174" s="134"/>
      <c r="L174" s="749"/>
    </row>
    <row r="175" spans="4:12" s="7" customFormat="1" x14ac:dyDescent="0.25">
      <c r="D175" s="226"/>
      <c r="E175" s="134"/>
      <c r="L175" s="749"/>
    </row>
    <row r="176" spans="4:12" s="7" customFormat="1" x14ac:dyDescent="0.25">
      <c r="D176" s="226"/>
      <c r="E176" s="134"/>
      <c r="L176" s="749"/>
    </row>
    <row r="177" spans="4:12" s="7" customFormat="1" x14ac:dyDescent="0.25">
      <c r="D177" s="226"/>
      <c r="E177" s="134"/>
      <c r="L177" s="749"/>
    </row>
    <row r="178" spans="4:12" s="7" customFormat="1" x14ac:dyDescent="0.25">
      <c r="D178" s="226"/>
      <c r="E178" s="134"/>
      <c r="L178" s="749"/>
    </row>
    <row r="179" spans="4:12" s="7" customFormat="1" x14ac:dyDescent="0.25">
      <c r="D179" s="226"/>
      <c r="E179" s="134"/>
      <c r="L179" s="749"/>
    </row>
    <row r="180" spans="4:12" s="7" customFormat="1" x14ac:dyDescent="0.25">
      <c r="D180" s="226"/>
      <c r="E180" s="134"/>
      <c r="L180" s="749"/>
    </row>
    <row r="181" spans="4:12" s="7" customFormat="1" x14ac:dyDescent="0.25">
      <c r="D181" s="226"/>
      <c r="E181" s="134"/>
      <c r="L181" s="749"/>
    </row>
    <row r="182" spans="4:12" s="7" customFormat="1" x14ac:dyDescent="0.25">
      <c r="D182" s="226"/>
      <c r="E182" s="134"/>
      <c r="L182" s="749"/>
    </row>
    <row r="183" spans="4:12" s="7" customFormat="1" x14ac:dyDescent="0.25">
      <c r="D183" s="226"/>
      <c r="E183" s="134"/>
      <c r="L183" s="749"/>
    </row>
    <row r="184" spans="4:12" s="7" customFormat="1" x14ac:dyDescent="0.25">
      <c r="D184" s="226"/>
      <c r="E184" s="134"/>
      <c r="L184" s="749"/>
    </row>
    <row r="185" spans="4:12" s="7" customFormat="1" x14ac:dyDescent="0.25">
      <c r="D185" s="226"/>
      <c r="E185" s="134"/>
      <c r="L185" s="749"/>
    </row>
    <row r="186" spans="4:12" s="7" customFormat="1" x14ac:dyDescent="0.25">
      <c r="D186" s="226"/>
      <c r="E186" s="134"/>
      <c r="L186" s="749"/>
    </row>
    <row r="187" spans="4:12" s="7" customFormat="1" x14ac:dyDescent="0.25">
      <c r="D187" s="226"/>
      <c r="E187" s="134"/>
      <c r="L187" s="749"/>
    </row>
    <row r="188" spans="4:12" s="7" customFormat="1" x14ac:dyDescent="0.25">
      <c r="D188" s="226"/>
      <c r="E188" s="134"/>
      <c r="L188" s="749"/>
    </row>
    <row r="189" spans="4:12" s="7" customFormat="1" x14ac:dyDescent="0.25">
      <c r="D189" s="226"/>
      <c r="E189" s="134"/>
      <c r="L189" s="749"/>
    </row>
    <row r="190" spans="4:12" s="7" customFormat="1" x14ac:dyDescent="0.25">
      <c r="D190" s="226"/>
      <c r="E190" s="134"/>
      <c r="L190" s="749"/>
    </row>
    <row r="191" spans="4:12" s="7" customFormat="1" x14ac:dyDescent="0.25">
      <c r="D191" s="226"/>
      <c r="E191" s="134"/>
      <c r="L191" s="749"/>
    </row>
    <row r="192" spans="4:12" s="7" customFormat="1" x14ac:dyDescent="0.25">
      <c r="D192" s="226"/>
      <c r="E192" s="134"/>
      <c r="L192" s="749"/>
    </row>
    <row r="193" spans="4:12" s="7" customFormat="1" x14ac:dyDescent="0.25">
      <c r="D193" s="226"/>
      <c r="E193" s="134"/>
      <c r="L193" s="749"/>
    </row>
    <row r="194" spans="4:12" s="7" customFormat="1" x14ac:dyDescent="0.25">
      <c r="D194" s="226"/>
      <c r="E194" s="134"/>
      <c r="L194" s="749"/>
    </row>
    <row r="195" spans="4:12" s="7" customFormat="1" x14ac:dyDescent="0.25">
      <c r="D195" s="226"/>
      <c r="E195" s="134"/>
      <c r="L195" s="749"/>
    </row>
    <row r="196" spans="4:12" s="7" customFormat="1" x14ac:dyDescent="0.25">
      <c r="D196" s="226"/>
      <c r="E196" s="134"/>
      <c r="L196" s="749"/>
    </row>
    <row r="197" spans="4:12" s="7" customFormat="1" x14ac:dyDescent="0.25">
      <c r="D197" s="226"/>
      <c r="E197" s="134"/>
      <c r="L197" s="749"/>
    </row>
    <row r="198" spans="4:12" s="7" customFormat="1" x14ac:dyDescent="0.25">
      <c r="D198" s="226"/>
      <c r="E198" s="134"/>
      <c r="L198" s="749"/>
    </row>
    <row r="199" spans="4:12" s="7" customFormat="1" x14ac:dyDescent="0.25">
      <c r="D199" s="226"/>
      <c r="E199" s="134"/>
      <c r="L199" s="749"/>
    </row>
    <row r="200" spans="4:12" s="7" customFormat="1" x14ac:dyDescent="0.25">
      <c r="D200" s="226"/>
      <c r="E200" s="134"/>
      <c r="L200" s="749"/>
    </row>
    <row r="201" spans="4:12" s="7" customFormat="1" x14ac:dyDescent="0.25">
      <c r="D201" s="226"/>
      <c r="E201" s="134"/>
      <c r="L201" s="749"/>
    </row>
    <row r="202" spans="4:12" s="7" customFormat="1" x14ac:dyDescent="0.25">
      <c r="D202" s="226"/>
      <c r="E202" s="134"/>
      <c r="L202" s="749"/>
    </row>
    <row r="203" spans="4:12" s="7" customFormat="1" x14ac:dyDescent="0.25">
      <c r="D203" s="226"/>
      <c r="E203" s="134"/>
      <c r="L203" s="749"/>
    </row>
    <row r="204" spans="4:12" s="7" customFormat="1" x14ac:dyDescent="0.25">
      <c r="D204" s="226"/>
      <c r="E204" s="134"/>
      <c r="L204" s="749"/>
    </row>
    <row r="205" spans="4:12" s="7" customFormat="1" x14ac:dyDescent="0.25">
      <c r="D205" s="226"/>
      <c r="E205" s="134"/>
      <c r="L205" s="749"/>
    </row>
    <row r="206" spans="4:12" s="7" customFormat="1" x14ac:dyDescent="0.25">
      <c r="D206" s="226"/>
      <c r="E206" s="134"/>
      <c r="L206" s="749"/>
    </row>
    <row r="207" spans="4:12" s="7" customFormat="1" x14ac:dyDescent="0.25">
      <c r="D207" s="226"/>
      <c r="E207" s="134"/>
      <c r="L207" s="749"/>
    </row>
    <row r="208" spans="4:12" s="7" customFormat="1" x14ac:dyDescent="0.25">
      <c r="D208" s="226"/>
      <c r="E208" s="134"/>
      <c r="L208" s="749"/>
    </row>
    <row r="209" spans="4:12" s="7" customFormat="1" x14ac:dyDescent="0.25">
      <c r="D209" s="226"/>
      <c r="E209" s="134"/>
      <c r="L209" s="749"/>
    </row>
    <row r="210" spans="4:12" s="7" customFormat="1" x14ac:dyDescent="0.25">
      <c r="D210" s="226"/>
      <c r="E210" s="134"/>
      <c r="L210" s="749"/>
    </row>
    <row r="211" spans="4:12" s="7" customFormat="1" x14ac:dyDescent="0.25">
      <c r="D211" s="226"/>
      <c r="E211" s="134"/>
      <c r="L211" s="749"/>
    </row>
    <row r="212" spans="4:12" s="7" customFormat="1" x14ac:dyDescent="0.25">
      <c r="D212" s="226"/>
      <c r="E212" s="134"/>
      <c r="L212" s="749"/>
    </row>
    <row r="213" spans="4:12" s="7" customFormat="1" x14ac:dyDescent="0.25">
      <c r="D213" s="226"/>
      <c r="E213" s="134"/>
      <c r="L213" s="749"/>
    </row>
    <row r="214" spans="4:12" s="7" customFormat="1" x14ac:dyDescent="0.25">
      <c r="D214" s="226"/>
      <c r="E214" s="134"/>
      <c r="L214" s="749"/>
    </row>
    <row r="215" spans="4:12" s="7" customFormat="1" x14ac:dyDescent="0.25">
      <c r="D215" s="226"/>
      <c r="E215" s="134"/>
      <c r="L215" s="749"/>
    </row>
    <row r="216" spans="4:12" s="7" customFormat="1" x14ac:dyDescent="0.25">
      <c r="D216" s="226"/>
      <c r="E216" s="134"/>
      <c r="L216" s="749"/>
    </row>
    <row r="217" spans="4:12" s="7" customFormat="1" x14ac:dyDescent="0.25">
      <c r="D217" s="226"/>
      <c r="E217" s="134"/>
      <c r="L217" s="749"/>
    </row>
    <row r="218" spans="4:12" s="7" customFormat="1" x14ac:dyDescent="0.25">
      <c r="D218" s="226"/>
      <c r="E218" s="134"/>
      <c r="L218" s="749"/>
    </row>
    <row r="219" spans="4:12" s="7" customFormat="1" x14ac:dyDescent="0.25">
      <c r="D219" s="226"/>
      <c r="E219" s="134"/>
      <c r="L219" s="749"/>
    </row>
    <row r="220" spans="4:12" s="7" customFormat="1" x14ac:dyDescent="0.25">
      <c r="D220" s="226"/>
      <c r="E220" s="134"/>
      <c r="L220" s="749"/>
    </row>
    <row r="221" spans="4:12" s="7" customFormat="1" x14ac:dyDescent="0.25">
      <c r="D221" s="226"/>
      <c r="E221" s="134"/>
      <c r="L221" s="749"/>
    </row>
    <row r="222" spans="4:12" s="7" customFormat="1" x14ac:dyDescent="0.25">
      <c r="D222" s="226"/>
      <c r="E222" s="134"/>
      <c r="L222" s="749"/>
    </row>
    <row r="223" spans="4:12" s="7" customFormat="1" x14ac:dyDescent="0.25">
      <c r="D223" s="226"/>
      <c r="E223" s="134"/>
      <c r="L223" s="749"/>
    </row>
    <row r="224" spans="4:12" s="7" customFormat="1" x14ac:dyDescent="0.25">
      <c r="D224" s="226"/>
      <c r="E224" s="134"/>
      <c r="L224" s="749"/>
    </row>
    <row r="225" spans="4:12" s="7" customFormat="1" x14ac:dyDescent="0.25">
      <c r="D225" s="226"/>
      <c r="E225" s="134"/>
      <c r="L225" s="749"/>
    </row>
    <row r="226" spans="4:12" s="7" customFormat="1" x14ac:dyDescent="0.25">
      <c r="D226" s="226"/>
      <c r="E226" s="134"/>
      <c r="L226" s="749"/>
    </row>
    <row r="227" spans="4:12" s="7" customFormat="1" x14ac:dyDescent="0.25">
      <c r="D227" s="226"/>
      <c r="E227" s="134"/>
      <c r="L227" s="749"/>
    </row>
    <row r="228" spans="4:12" s="7" customFormat="1" x14ac:dyDescent="0.25">
      <c r="D228" s="226"/>
      <c r="E228" s="134"/>
      <c r="L228" s="749"/>
    </row>
    <row r="229" spans="4:12" s="7" customFormat="1" x14ac:dyDescent="0.25">
      <c r="D229" s="226"/>
      <c r="E229" s="134"/>
      <c r="L229" s="749"/>
    </row>
    <row r="230" spans="4:12" s="7" customFormat="1" x14ac:dyDescent="0.25">
      <c r="D230" s="226"/>
      <c r="E230" s="134"/>
      <c r="L230" s="749"/>
    </row>
    <row r="231" spans="4:12" s="7" customFormat="1" x14ac:dyDescent="0.25">
      <c r="D231" s="226"/>
      <c r="E231" s="134"/>
      <c r="L231" s="749"/>
    </row>
    <row r="232" spans="4:12" s="7" customFormat="1" x14ac:dyDescent="0.25">
      <c r="D232" s="226"/>
      <c r="E232" s="134"/>
      <c r="L232" s="749"/>
    </row>
    <row r="233" spans="4:12" s="7" customFormat="1" x14ac:dyDescent="0.25">
      <c r="D233" s="226"/>
      <c r="E233" s="134"/>
      <c r="L233" s="749"/>
    </row>
    <row r="234" spans="4:12" s="7" customFormat="1" x14ac:dyDescent="0.25">
      <c r="D234" s="226"/>
      <c r="E234" s="134"/>
      <c r="L234" s="749"/>
    </row>
    <row r="235" spans="4:12" s="7" customFormat="1" x14ac:dyDescent="0.25">
      <c r="D235" s="226"/>
      <c r="E235" s="134"/>
      <c r="L235" s="749"/>
    </row>
    <row r="236" spans="4:12" s="7" customFormat="1" x14ac:dyDescent="0.25">
      <c r="D236" s="226"/>
      <c r="E236" s="134"/>
      <c r="L236" s="749"/>
    </row>
    <row r="237" spans="4:12" s="7" customFormat="1" x14ac:dyDescent="0.25">
      <c r="D237" s="226"/>
      <c r="E237" s="134"/>
      <c r="L237" s="749"/>
    </row>
    <row r="238" spans="4:12" s="7" customFormat="1" x14ac:dyDescent="0.25">
      <c r="D238" s="226"/>
      <c r="E238" s="134"/>
      <c r="L238" s="749"/>
    </row>
    <row r="239" spans="4:12" s="7" customFormat="1" x14ac:dyDescent="0.25">
      <c r="D239" s="226"/>
      <c r="E239" s="134"/>
      <c r="L239" s="749"/>
    </row>
    <row r="240" spans="4:12" s="7" customFormat="1" x14ac:dyDescent="0.25">
      <c r="D240" s="226"/>
      <c r="E240" s="134"/>
      <c r="L240" s="749"/>
    </row>
    <row r="241" spans="4:12" s="7" customFormat="1" x14ac:dyDescent="0.25">
      <c r="D241" s="226"/>
      <c r="E241" s="134"/>
      <c r="L241" s="749"/>
    </row>
    <row r="242" spans="4:12" s="7" customFormat="1" x14ac:dyDescent="0.25">
      <c r="D242" s="226"/>
      <c r="E242" s="134"/>
      <c r="L242" s="749"/>
    </row>
    <row r="243" spans="4:12" s="7" customFormat="1" x14ac:dyDescent="0.25">
      <c r="D243" s="226"/>
      <c r="E243" s="134"/>
      <c r="L243" s="749"/>
    </row>
    <row r="244" spans="4:12" s="7" customFormat="1" x14ac:dyDescent="0.25">
      <c r="D244" s="226"/>
      <c r="E244" s="134"/>
      <c r="L244" s="749"/>
    </row>
    <row r="245" spans="4:12" s="7" customFormat="1" x14ac:dyDescent="0.25">
      <c r="D245" s="226"/>
      <c r="E245" s="134"/>
      <c r="L245" s="749"/>
    </row>
    <row r="246" spans="4:12" s="7" customFormat="1" x14ac:dyDescent="0.25">
      <c r="D246" s="226"/>
      <c r="E246" s="134"/>
      <c r="L246" s="749"/>
    </row>
    <row r="247" spans="4:12" s="7" customFormat="1" x14ac:dyDescent="0.25">
      <c r="D247" s="226"/>
      <c r="E247" s="134"/>
      <c r="L247" s="749"/>
    </row>
    <row r="248" spans="4:12" s="7" customFormat="1" x14ac:dyDescent="0.25">
      <c r="D248" s="226"/>
      <c r="E248" s="134"/>
      <c r="L248" s="749"/>
    </row>
    <row r="249" spans="4:12" s="7" customFormat="1" x14ac:dyDescent="0.25">
      <c r="D249" s="226"/>
      <c r="E249" s="134"/>
      <c r="L249" s="749"/>
    </row>
    <row r="250" spans="4:12" s="7" customFormat="1" x14ac:dyDescent="0.25">
      <c r="D250" s="226"/>
      <c r="E250" s="134"/>
      <c r="L250" s="749"/>
    </row>
    <row r="251" spans="4:12" s="7" customFormat="1" x14ac:dyDescent="0.25">
      <c r="D251" s="226"/>
      <c r="E251" s="134"/>
      <c r="L251" s="749"/>
    </row>
    <row r="252" spans="4:12" s="7" customFormat="1" x14ac:dyDescent="0.25">
      <c r="D252" s="226"/>
      <c r="E252" s="134"/>
      <c r="L252" s="749"/>
    </row>
    <row r="253" spans="4:12" s="7" customFormat="1" x14ac:dyDescent="0.25">
      <c r="D253" s="226"/>
      <c r="E253" s="134"/>
      <c r="L253" s="749"/>
    </row>
    <row r="254" spans="4:12" s="7" customFormat="1" x14ac:dyDescent="0.25">
      <c r="D254" s="226"/>
      <c r="E254" s="134"/>
      <c r="L254" s="749"/>
    </row>
    <row r="255" spans="4:12" s="7" customFormat="1" x14ac:dyDescent="0.25">
      <c r="D255" s="226"/>
      <c r="E255" s="134"/>
      <c r="L255" s="749"/>
    </row>
    <row r="256" spans="4:12" s="7" customFormat="1" x14ac:dyDescent="0.25">
      <c r="D256" s="226"/>
      <c r="E256" s="134"/>
      <c r="L256" s="749"/>
    </row>
    <row r="257" spans="4:12" s="7" customFormat="1" x14ac:dyDescent="0.25">
      <c r="D257" s="226"/>
      <c r="E257" s="134"/>
      <c r="L257" s="749"/>
    </row>
    <row r="258" spans="4:12" s="7" customFormat="1" x14ac:dyDescent="0.25">
      <c r="D258" s="226"/>
      <c r="E258" s="134"/>
      <c r="L258" s="749"/>
    </row>
    <row r="259" spans="4:12" s="7" customFormat="1" x14ac:dyDescent="0.25">
      <c r="D259" s="226"/>
      <c r="E259" s="134"/>
      <c r="L259" s="749"/>
    </row>
    <row r="260" spans="4:12" s="7" customFormat="1" x14ac:dyDescent="0.25">
      <c r="D260" s="226"/>
      <c r="E260" s="134"/>
      <c r="L260" s="749"/>
    </row>
    <row r="261" spans="4:12" s="7" customFormat="1" x14ac:dyDescent="0.25">
      <c r="D261" s="226"/>
      <c r="E261" s="134"/>
      <c r="L261" s="749"/>
    </row>
    <row r="262" spans="4:12" s="7" customFormat="1" x14ac:dyDescent="0.25">
      <c r="D262" s="226"/>
      <c r="E262" s="134"/>
      <c r="L262" s="749"/>
    </row>
    <row r="263" spans="4:12" s="7" customFormat="1" x14ac:dyDescent="0.25">
      <c r="D263" s="226"/>
      <c r="E263" s="134"/>
      <c r="L263" s="749"/>
    </row>
    <row r="264" spans="4:12" s="7" customFormat="1" x14ac:dyDescent="0.25">
      <c r="D264" s="226"/>
      <c r="E264" s="134"/>
      <c r="L264" s="749"/>
    </row>
    <row r="265" spans="4:12" s="7" customFormat="1" x14ac:dyDescent="0.25">
      <c r="D265" s="226"/>
      <c r="E265" s="134"/>
      <c r="L265" s="749"/>
    </row>
    <row r="266" spans="4:12" s="7" customFormat="1" x14ac:dyDescent="0.25">
      <c r="D266" s="226"/>
      <c r="E266" s="134"/>
      <c r="L266" s="749"/>
    </row>
    <row r="267" spans="4:12" s="7" customFormat="1" x14ac:dyDescent="0.25">
      <c r="D267" s="226"/>
      <c r="E267" s="134"/>
      <c r="L267" s="749"/>
    </row>
    <row r="268" spans="4:12" s="7" customFormat="1" x14ac:dyDescent="0.25">
      <c r="D268" s="226"/>
      <c r="E268" s="134"/>
      <c r="L268" s="749"/>
    </row>
    <row r="269" spans="4:12" s="7" customFormat="1" x14ac:dyDescent="0.25">
      <c r="D269" s="226"/>
      <c r="E269" s="134"/>
      <c r="L269" s="749"/>
    </row>
    <row r="270" spans="4:12" s="7" customFormat="1" x14ac:dyDescent="0.25">
      <c r="D270" s="226"/>
      <c r="E270" s="134"/>
      <c r="L270" s="749"/>
    </row>
    <row r="271" spans="4:12" s="7" customFormat="1" x14ac:dyDescent="0.25">
      <c r="D271" s="226"/>
      <c r="E271" s="134"/>
      <c r="L271" s="749"/>
    </row>
    <row r="272" spans="4:12" s="7" customFormat="1" x14ac:dyDescent="0.25">
      <c r="D272" s="226"/>
      <c r="E272" s="134"/>
      <c r="L272" s="749"/>
    </row>
    <row r="273" spans="4:12" s="7" customFormat="1" x14ac:dyDescent="0.25">
      <c r="D273" s="226"/>
      <c r="E273" s="134"/>
      <c r="L273" s="749"/>
    </row>
    <row r="274" spans="4:12" s="7" customFormat="1" x14ac:dyDescent="0.25">
      <c r="D274" s="226"/>
      <c r="E274" s="134"/>
      <c r="L274" s="749"/>
    </row>
    <row r="275" spans="4:12" s="7" customFormat="1" x14ac:dyDescent="0.25">
      <c r="D275" s="226"/>
      <c r="E275" s="134"/>
      <c r="L275" s="749"/>
    </row>
    <row r="276" spans="4:12" s="7" customFormat="1" x14ac:dyDescent="0.25">
      <c r="D276" s="226"/>
      <c r="E276" s="134"/>
      <c r="L276" s="749"/>
    </row>
    <row r="277" spans="4:12" s="7" customFormat="1" x14ac:dyDescent="0.25">
      <c r="D277" s="226"/>
      <c r="E277" s="134"/>
      <c r="L277" s="749"/>
    </row>
    <row r="278" spans="4:12" s="7" customFormat="1" x14ac:dyDescent="0.25">
      <c r="D278" s="226"/>
      <c r="E278" s="134"/>
      <c r="L278" s="749"/>
    </row>
    <row r="279" spans="4:12" s="7" customFormat="1" x14ac:dyDescent="0.25">
      <c r="D279" s="226"/>
      <c r="E279" s="134"/>
      <c r="L279" s="749"/>
    </row>
    <row r="280" spans="4:12" s="7" customFormat="1" x14ac:dyDescent="0.25">
      <c r="D280" s="226"/>
      <c r="E280" s="134"/>
      <c r="L280" s="749"/>
    </row>
    <row r="281" spans="4:12" s="7" customFormat="1" x14ac:dyDescent="0.25">
      <c r="D281" s="226"/>
      <c r="E281" s="134"/>
      <c r="L281" s="749"/>
    </row>
    <row r="282" spans="4:12" s="7" customFormat="1" x14ac:dyDescent="0.25">
      <c r="D282" s="226"/>
      <c r="E282" s="134"/>
      <c r="L282" s="749"/>
    </row>
    <row r="283" spans="4:12" s="7" customFormat="1" x14ac:dyDescent="0.25">
      <c r="D283" s="226"/>
      <c r="E283" s="134"/>
      <c r="L283" s="749"/>
    </row>
    <row r="284" spans="4:12" s="7" customFormat="1" x14ac:dyDescent="0.25">
      <c r="D284" s="226"/>
      <c r="E284" s="134"/>
      <c r="L284" s="749"/>
    </row>
    <row r="285" spans="4:12" s="7" customFormat="1" x14ac:dyDescent="0.25">
      <c r="D285" s="226"/>
      <c r="E285" s="134"/>
      <c r="L285" s="749"/>
    </row>
    <row r="286" spans="4:12" s="7" customFormat="1" x14ac:dyDescent="0.25">
      <c r="D286" s="226"/>
      <c r="E286" s="134"/>
      <c r="L286" s="749"/>
    </row>
    <row r="287" spans="4:12" s="7" customFormat="1" x14ac:dyDescent="0.25">
      <c r="D287" s="226"/>
      <c r="E287" s="134"/>
      <c r="L287" s="749"/>
    </row>
    <row r="288" spans="4:12" s="7" customFormat="1" x14ac:dyDescent="0.25">
      <c r="D288" s="226"/>
      <c r="E288" s="134"/>
      <c r="L288" s="749"/>
    </row>
    <row r="289" spans="4:12" s="7" customFormat="1" x14ac:dyDescent="0.25">
      <c r="D289" s="226"/>
      <c r="E289" s="134"/>
      <c r="L289" s="749"/>
    </row>
    <row r="290" spans="4:12" s="7" customFormat="1" x14ac:dyDescent="0.25">
      <c r="D290" s="226"/>
      <c r="E290" s="134"/>
      <c r="L290" s="749"/>
    </row>
    <row r="291" spans="4:12" s="7" customFormat="1" x14ac:dyDescent="0.25">
      <c r="D291" s="226"/>
      <c r="E291" s="134"/>
      <c r="L291" s="749"/>
    </row>
    <row r="292" spans="4:12" s="7" customFormat="1" x14ac:dyDescent="0.25">
      <c r="D292" s="226"/>
      <c r="E292" s="134"/>
      <c r="L292" s="749"/>
    </row>
    <row r="293" spans="4:12" s="7" customFormat="1" x14ac:dyDescent="0.25">
      <c r="D293" s="226"/>
      <c r="E293" s="134"/>
      <c r="L293" s="749"/>
    </row>
    <row r="294" spans="4:12" s="7" customFormat="1" x14ac:dyDescent="0.25">
      <c r="D294" s="226"/>
      <c r="E294" s="134"/>
      <c r="L294" s="749"/>
    </row>
    <row r="295" spans="4:12" s="7" customFormat="1" x14ac:dyDescent="0.25">
      <c r="D295" s="226"/>
      <c r="E295" s="134"/>
      <c r="L295" s="749"/>
    </row>
    <row r="296" spans="4:12" s="7" customFormat="1" x14ac:dyDescent="0.25">
      <c r="D296" s="226"/>
      <c r="E296" s="134"/>
      <c r="L296" s="749"/>
    </row>
    <row r="297" spans="4:12" s="7" customFormat="1" x14ac:dyDescent="0.25">
      <c r="D297" s="226"/>
      <c r="E297" s="134"/>
      <c r="L297" s="749"/>
    </row>
    <row r="298" spans="4:12" s="7" customFormat="1" x14ac:dyDescent="0.25">
      <c r="D298" s="226"/>
      <c r="E298" s="134"/>
      <c r="L298" s="749"/>
    </row>
    <row r="299" spans="4:12" s="7" customFormat="1" x14ac:dyDescent="0.25">
      <c r="D299" s="226"/>
      <c r="E299" s="134"/>
      <c r="L299" s="749"/>
    </row>
    <row r="300" spans="4:12" s="7" customFormat="1" x14ac:dyDescent="0.25">
      <c r="D300" s="226"/>
      <c r="E300" s="134"/>
      <c r="L300" s="749"/>
    </row>
    <row r="301" spans="4:12" s="7" customFormat="1" x14ac:dyDescent="0.25">
      <c r="D301" s="226"/>
      <c r="E301" s="134"/>
      <c r="L301" s="749"/>
    </row>
    <row r="302" spans="4:12" s="7" customFormat="1" x14ac:dyDescent="0.25">
      <c r="D302" s="226"/>
      <c r="E302" s="134"/>
      <c r="L302" s="749"/>
    </row>
    <row r="303" spans="4:12" s="7" customFormat="1" x14ac:dyDescent="0.25">
      <c r="D303" s="226"/>
      <c r="E303" s="134"/>
      <c r="L303" s="749"/>
    </row>
    <row r="304" spans="4:12" s="7" customFormat="1" x14ac:dyDescent="0.25">
      <c r="D304" s="226"/>
      <c r="E304" s="134"/>
      <c r="L304" s="749"/>
    </row>
    <row r="305" spans="4:12" s="7" customFormat="1" x14ac:dyDescent="0.25">
      <c r="D305" s="226"/>
      <c r="E305" s="134"/>
      <c r="L305" s="749"/>
    </row>
    <row r="306" spans="4:12" s="7" customFormat="1" x14ac:dyDescent="0.25">
      <c r="D306" s="226"/>
      <c r="E306" s="134"/>
      <c r="L306" s="749"/>
    </row>
    <row r="307" spans="4:12" s="7" customFormat="1" x14ac:dyDescent="0.25">
      <c r="D307" s="226"/>
      <c r="E307" s="134"/>
      <c r="L307" s="749"/>
    </row>
    <row r="308" spans="4:12" s="7" customFormat="1" x14ac:dyDescent="0.25">
      <c r="D308" s="226"/>
      <c r="E308" s="134"/>
      <c r="L308" s="749"/>
    </row>
    <row r="309" spans="4:12" s="7" customFormat="1" x14ac:dyDescent="0.25">
      <c r="D309" s="226"/>
      <c r="E309" s="134"/>
      <c r="L309" s="749"/>
    </row>
    <row r="310" spans="4:12" s="7" customFormat="1" x14ac:dyDescent="0.25">
      <c r="D310" s="226"/>
      <c r="E310" s="134"/>
      <c r="L310" s="749"/>
    </row>
    <row r="311" spans="4:12" s="7" customFormat="1" x14ac:dyDescent="0.25">
      <c r="D311" s="226"/>
      <c r="E311" s="134"/>
      <c r="L311" s="749"/>
    </row>
    <row r="312" spans="4:12" s="7" customFormat="1" x14ac:dyDescent="0.25">
      <c r="D312" s="226"/>
      <c r="E312" s="134"/>
      <c r="L312" s="749"/>
    </row>
    <row r="313" spans="4:12" s="7" customFormat="1" x14ac:dyDescent="0.25">
      <c r="D313" s="226"/>
      <c r="E313" s="134"/>
      <c r="L313" s="749"/>
    </row>
    <row r="314" spans="4:12" s="7" customFormat="1" x14ac:dyDescent="0.25">
      <c r="D314" s="226"/>
      <c r="E314" s="134"/>
      <c r="L314" s="749"/>
    </row>
    <row r="315" spans="4:12" s="7" customFormat="1" x14ac:dyDescent="0.25">
      <c r="D315" s="226"/>
      <c r="E315" s="134"/>
      <c r="L315" s="749"/>
    </row>
    <row r="316" spans="4:12" s="7" customFormat="1" x14ac:dyDescent="0.25">
      <c r="D316" s="226"/>
      <c r="E316" s="134"/>
      <c r="L316" s="749"/>
    </row>
    <row r="317" spans="4:12" s="7" customFormat="1" x14ac:dyDescent="0.25">
      <c r="D317" s="226"/>
      <c r="E317" s="134"/>
      <c r="L317" s="749"/>
    </row>
    <row r="318" spans="4:12" s="7" customFormat="1" x14ac:dyDescent="0.25">
      <c r="D318" s="226"/>
      <c r="E318" s="134"/>
      <c r="L318" s="749"/>
    </row>
    <row r="319" spans="4:12" s="7" customFormat="1" x14ac:dyDescent="0.25">
      <c r="D319" s="226"/>
      <c r="E319" s="134"/>
      <c r="L319" s="749"/>
    </row>
    <row r="320" spans="4:12" s="7" customFormat="1" x14ac:dyDescent="0.25">
      <c r="D320" s="226"/>
      <c r="E320" s="134"/>
      <c r="L320" s="749"/>
    </row>
    <row r="321" spans="4:12" s="7" customFormat="1" x14ac:dyDescent="0.25">
      <c r="D321" s="226"/>
      <c r="E321" s="134"/>
      <c r="L321" s="749"/>
    </row>
  </sheetData>
  <mergeCells count="54">
    <mergeCell ref="I107:N107"/>
    <mergeCell ref="B116:F116"/>
    <mergeCell ref="B111:F111"/>
    <mergeCell ref="J130:N130"/>
    <mergeCell ref="B108:F108"/>
    <mergeCell ref="B109:F109"/>
    <mergeCell ref="B110:F110"/>
    <mergeCell ref="I108:I110"/>
    <mergeCell ref="J108:L110"/>
    <mergeCell ref="A131:A132"/>
    <mergeCell ref="B131:F132"/>
    <mergeCell ref="B117:F117"/>
    <mergeCell ref="J118:N118"/>
    <mergeCell ref="A26:D26"/>
    <mergeCell ref="J114:N114"/>
    <mergeCell ref="J115:N115"/>
    <mergeCell ref="J116:N116"/>
    <mergeCell ref="J117:N117"/>
    <mergeCell ref="J111:N111"/>
    <mergeCell ref="J112:N112"/>
    <mergeCell ref="J113:N113"/>
    <mergeCell ref="J129:N129"/>
    <mergeCell ref="J120:N120"/>
    <mergeCell ref="J121:N121"/>
    <mergeCell ref="H25:K26"/>
    <mergeCell ref="J135:N135"/>
    <mergeCell ref="J136:N136"/>
    <mergeCell ref="B119:F119"/>
    <mergeCell ref="B121:F121"/>
    <mergeCell ref="B114:F114"/>
    <mergeCell ref="B115:F115"/>
    <mergeCell ref="B120:F120"/>
    <mergeCell ref="B128:F128"/>
    <mergeCell ref="J131:N131"/>
    <mergeCell ref="J132:N132"/>
    <mergeCell ref="B130:F130"/>
    <mergeCell ref="B129:F129"/>
    <mergeCell ref="J133:N133"/>
    <mergeCell ref="J134:N134"/>
    <mergeCell ref="J119:N119"/>
    <mergeCell ref="A8:C8"/>
    <mergeCell ref="B118:F118"/>
    <mergeCell ref="B127:F127"/>
    <mergeCell ref="B112:F112"/>
    <mergeCell ref="B113:F113"/>
    <mergeCell ref="B122:F125"/>
    <mergeCell ref="B126:F126"/>
    <mergeCell ref="A122:A125"/>
    <mergeCell ref="A45:D45"/>
    <mergeCell ref="H20:I20"/>
    <mergeCell ref="H12:I12"/>
    <mergeCell ref="A17:A18"/>
    <mergeCell ref="B17:B18"/>
    <mergeCell ref="C17:C18"/>
  </mergeCells>
  <pageMargins left="0.23622047244094491" right="0.23622047244094491" top="0.19685039370078741" bottom="0.15748031496062992" header="0.11811023622047245" footer="0.11811023622047245"/>
  <pageSetup paperSize="8" scale="16"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T186"/>
  <sheetViews>
    <sheetView zoomScale="75" zoomScaleNormal="75" workbookViewId="0">
      <selection activeCell="A8" sqref="A8:C8"/>
    </sheetView>
  </sheetViews>
  <sheetFormatPr defaultRowHeight="15.75" x14ac:dyDescent="0.25"/>
  <cols>
    <col min="1" max="1" width="8.28515625" style="7" customWidth="1"/>
    <col min="2" max="2" width="54.5703125" style="7" bestFit="1" customWidth="1"/>
    <col min="3" max="3" width="75.7109375" customWidth="1"/>
    <col min="4" max="4" width="3.140625" style="226" bestFit="1" customWidth="1"/>
    <col min="5" max="5" width="8.85546875" style="815" bestFit="1" customWidth="1"/>
    <col min="6" max="6" width="3.28515625" style="143" customWidth="1"/>
    <col min="7" max="7" width="6" style="7" customWidth="1"/>
    <col min="8" max="8" width="75.7109375" customWidth="1"/>
    <col min="9" max="9" width="3.140625" style="7" bestFit="1" customWidth="1"/>
    <col min="10" max="10" width="9.5703125" style="757" bestFit="1" customWidth="1"/>
    <col min="11" max="11" width="32.85546875" style="7" bestFit="1" customWidth="1"/>
    <col min="12" max="12" width="3.5703125" style="7" customWidth="1"/>
    <col min="13" max="13" width="6.140625" style="7" customWidth="1"/>
    <col min="14" max="14" width="75.7109375" style="7" customWidth="1"/>
    <col min="15" max="15" width="3.140625" style="7" bestFit="1" customWidth="1"/>
    <col min="16" max="16" width="9.5703125" style="230" bestFit="1" customWidth="1"/>
    <col min="17" max="20" width="9.140625" style="7"/>
  </cols>
  <sheetData>
    <row r="1" spans="1:16" s="7" customFormat="1" ht="15" x14ac:dyDescent="0.25">
      <c r="D1" s="226"/>
      <c r="E1" s="139"/>
      <c r="J1" s="230"/>
      <c r="P1" s="230"/>
    </row>
    <row r="2" spans="1:16" s="7" customFormat="1" ht="15" x14ac:dyDescent="0.25">
      <c r="D2" s="226"/>
      <c r="E2" s="139"/>
      <c r="J2" s="230"/>
      <c r="P2" s="230"/>
    </row>
    <row r="3" spans="1:16" s="7" customFormat="1" ht="15" x14ac:dyDescent="0.25">
      <c r="D3" s="226"/>
      <c r="E3" s="139"/>
      <c r="J3" s="230"/>
      <c r="P3" s="230"/>
    </row>
    <row r="4" spans="1:16" s="7" customFormat="1" ht="18" x14ac:dyDescent="0.25">
      <c r="B4" s="1001" t="s">
        <v>1257</v>
      </c>
      <c r="E4" s="139"/>
      <c r="J4" s="230"/>
      <c r="P4" s="230"/>
    </row>
    <row r="5" spans="1:16" s="7" customFormat="1" ht="15" x14ac:dyDescent="0.25">
      <c r="D5" s="226"/>
      <c r="E5" s="139"/>
      <c r="J5" s="230"/>
      <c r="P5" s="230"/>
    </row>
    <row r="6" spans="1:16" s="7" customFormat="1" ht="15" x14ac:dyDescent="0.25">
      <c r="D6" s="226"/>
      <c r="E6" s="139"/>
      <c r="J6" s="230"/>
      <c r="P6" s="230"/>
    </row>
    <row r="7" spans="1:16" s="7" customFormat="1" ht="15" x14ac:dyDescent="0.25">
      <c r="D7" s="226"/>
      <c r="E7" s="139"/>
      <c r="J7" s="230"/>
      <c r="P7" s="230"/>
    </row>
    <row r="8" spans="1:16" s="134" customFormat="1" x14ac:dyDescent="0.25">
      <c r="A8" s="2198" t="s">
        <v>131</v>
      </c>
      <c r="B8" s="2198"/>
      <c r="C8" s="2198"/>
      <c r="D8" s="53"/>
      <c r="E8" s="1716"/>
      <c r="F8" s="737"/>
      <c r="G8" s="1002"/>
      <c r="J8" s="143"/>
    </row>
    <row r="9" spans="1:16" s="134" customFormat="1" x14ac:dyDescent="0.25">
      <c r="A9" s="908">
        <v>1</v>
      </c>
      <c r="B9" s="710" t="s">
        <v>127</v>
      </c>
      <c r="C9" s="90" t="s">
        <v>128</v>
      </c>
      <c r="D9" s="53"/>
      <c r="E9" s="1716"/>
      <c r="F9" s="737"/>
      <c r="G9" s="1002"/>
      <c r="J9" s="143"/>
    </row>
    <row r="10" spans="1:16" s="7" customFormat="1" x14ac:dyDescent="0.25">
      <c r="A10" s="908">
        <v>2</v>
      </c>
      <c r="B10" s="710" t="s">
        <v>90</v>
      </c>
      <c r="C10" s="966" t="s">
        <v>94</v>
      </c>
      <c r="D10" s="226"/>
      <c r="E10" s="2303" t="s">
        <v>95</v>
      </c>
      <c r="F10" s="2335"/>
      <c r="G10" s="2304"/>
      <c r="H10" s="966" t="s">
        <v>93</v>
      </c>
      <c r="I10" s="462"/>
      <c r="J10" s="174"/>
      <c r="K10" s="462"/>
      <c r="P10" s="230"/>
    </row>
    <row r="11" spans="1:16" s="7" customFormat="1" x14ac:dyDescent="0.25">
      <c r="A11" s="908">
        <v>3</v>
      </c>
      <c r="B11" s="710" t="s">
        <v>91</v>
      </c>
      <c r="C11" s="966" t="s">
        <v>96</v>
      </c>
      <c r="D11" s="226"/>
      <c r="E11" s="2303" t="s">
        <v>95</v>
      </c>
      <c r="F11" s="2335"/>
      <c r="G11" s="2304"/>
      <c r="H11" s="966" t="s">
        <v>97</v>
      </c>
      <c r="I11" s="462"/>
      <c r="J11" s="174"/>
      <c r="K11" s="462"/>
      <c r="P11" s="230"/>
    </row>
    <row r="12" spans="1:16" s="7" customFormat="1" x14ac:dyDescent="0.25">
      <c r="A12" s="908">
        <v>4</v>
      </c>
      <c r="B12" s="710" t="s">
        <v>101</v>
      </c>
      <c r="C12" s="972">
        <v>43941</v>
      </c>
      <c r="D12" s="226"/>
      <c r="E12" s="1718"/>
      <c r="F12" s="741"/>
      <c r="G12" s="667"/>
      <c r="H12" s="134"/>
      <c r="I12" s="132"/>
      <c r="J12" s="175"/>
      <c r="K12" s="132"/>
      <c r="L12" s="134"/>
      <c r="P12" s="230"/>
    </row>
    <row r="13" spans="1:16" s="7" customFormat="1" x14ac:dyDescent="0.25">
      <c r="A13" s="908">
        <v>5</v>
      </c>
      <c r="B13" s="710" t="s">
        <v>123</v>
      </c>
      <c r="C13" s="668">
        <v>0.45520833333333338</v>
      </c>
      <c r="D13" s="226"/>
      <c r="E13" s="1718"/>
      <c r="F13" s="741"/>
      <c r="G13" s="667"/>
      <c r="H13" s="134"/>
      <c r="I13" s="132"/>
      <c r="J13" s="175"/>
      <c r="K13" s="132"/>
      <c r="L13" s="134"/>
      <c r="P13" s="230"/>
    </row>
    <row r="14" spans="1:16" s="7" customFormat="1" x14ac:dyDescent="0.25">
      <c r="A14" s="908">
        <v>6</v>
      </c>
      <c r="B14" s="710" t="s">
        <v>124</v>
      </c>
      <c r="C14" s="972" t="s">
        <v>125</v>
      </c>
      <c r="D14" s="226"/>
      <c r="E14" s="1718"/>
      <c r="F14" s="741"/>
      <c r="G14" s="667"/>
      <c r="H14" s="134"/>
      <c r="I14" s="132"/>
      <c r="J14" s="175"/>
      <c r="K14" s="132"/>
      <c r="L14" s="134"/>
      <c r="P14" s="230"/>
    </row>
    <row r="15" spans="1:16" s="7" customFormat="1" x14ac:dyDescent="0.25">
      <c r="A15" s="908">
        <v>7</v>
      </c>
      <c r="B15" s="710" t="s">
        <v>102</v>
      </c>
      <c r="C15" s="972">
        <v>43942</v>
      </c>
      <c r="D15" s="226"/>
      <c r="E15" s="1718"/>
      <c r="F15" s="741"/>
      <c r="G15" s="667"/>
      <c r="H15" s="134"/>
      <c r="I15" s="132"/>
      <c r="J15" s="175"/>
      <c r="K15" s="132"/>
      <c r="L15" s="134"/>
      <c r="P15" s="230"/>
    </row>
    <row r="16" spans="1:16" s="7" customFormat="1" x14ac:dyDescent="0.25">
      <c r="A16" s="908">
        <v>8</v>
      </c>
      <c r="B16" s="710" t="s">
        <v>103</v>
      </c>
      <c r="C16" s="1548" t="s">
        <v>135</v>
      </c>
      <c r="D16" s="226"/>
      <c r="E16" s="1718"/>
      <c r="F16" s="741"/>
      <c r="G16" s="667"/>
      <c r="H16" s="134"/>
      <c r="I16" s="132"/>
      <c r="J16" s="175"/>
      <c r="K16" s="132"/>
      <c r="L16" s="134"/>
      <c r="P16" s="230"/>
    </row>
    <row r="17" spans="1:16" s="7" customFormat="1" x14ac:dyDescent="0.25">
      <c r="A17" s="2188">
        <v>9</v>
      </c>
      <c r="B17" s="2190" t="s">
        <v>85</v>
      </c>
      <c r="C17" s="2192" t="s">
        <v>98</v>
      </c>
      <c r="D17" s="226"/>
      <c r="E17" s="2305" t="s">
        <v>180</v>
      </c>
      <c r="F17" s="2305"/>
      <c r="G17" s="2305"/>
      <c r="H17" s="982" t="s">
        <v>92</v>
      </c>
      <c r="I17" s="1027"/>
      <c r="J17" s="176"/>
      <c r="K17" s="723"/>
      <c r="L17" s="169"/>
      <c r="P17" s="230"/>
    </row>
    <row r="18" spans="1:16" s="7" customFormat="1" x14ac:dyDescent="0.25">
      <c r="A18" s="2189"/>
      <c r="B18" s="2191"/>
      <c r="C18" s="2193"/>
      <c r="D18" s="226"/>
      <c r="E18" s="2305" t="s">
        <v>181</v>
      </c>
      <c r="F18" s="2305"/>
      <c r="G18" s="2305"/>
      <c r="H18" s="966" t="s">
        <v>119</v>
      </c>
      <c r="I18" s="1027"/>
      <c r="J18" s="176"/>
      <c r="K18" s="723"/>
      <c r="L18" s="169"/>
      <c r="P18" s="230"/>
    </row>
    <row r="19" spans="1:16" s="7" customFormat="1" x14ac:dyDescent="0.25">
      <c r="A19" s="908">
        <v>10</v>
      </c>
      <c r="B19" s="710" t="s">
        <v>86</v>
      </c>
      <c r="C19" s="96">
        <v>10000000</v>
      </c>
      <c r="D19" s="226"/>
      <c r="E19" s="1720"/>
      <c r="F19" s="985"/>
      <c r="G19" s="670"/>
      <c r="H19" s="134"/>
      <c r="I19" s="132"/>
      <c r="J19" s="175"/>
      <c r="K19" s="132"/>
      <c r="L19" s="134"/>
      <c r="P19" s="230"/>
    </row>
    <row r="20" spans="1:16" s="7" customFormat="1" x14ac:dyDescent="0.25">
      <c r="A20" s="908">
        <v>11</v>
      </c>
      <c r="B20" s="710" t="s">
        <v>87</v>
      </c>
      <c r="C20" s="96">
        <f>(C19*(H20/100))+(C19*((1.5*340)/(100*365)))</f>
        <v>10213826.02739726</v>
      </c>
      <c r="D20" s="226"/>
      <c r="E20" s="2301" t="s">
        <v>100</v>
      </c>
      <c r="F20" s="2342"/>
      <c r="G20" s="2302"/>
      <c r="H20" s="986">
        <v>100.741</v>
      </c>
      <c r="I20" s="462"/>
      <c r="J20" s="174"/>
      <c r="K20" s="462"/>
      <c r="L20" s="134"/>
      <c r="P20" s="230"/>
    </row>
    <row r="21" spans="1:16" s="7" customFormat="1" x14ac:dyDescent="0.25">
      <c r="A21" s="908">
        <v>12</v>
      </c>
      <c r="B21" s="710" t="s">
        <v>83</v>
      </c>
      <c r="C21" s="96">
        <f>C20*(1-0.005)</f>
        <v>10162756.897260273</v>
      </c>
      <c r="D21" s="226"/>
      <c r="E21" s="2301" t="s">
        <v>89</v>
      </c>
      <c r="F21" s="2342"/>
      <c r="G21" s="2302"/>
      <c r="H21" s="806">
        <f>(C20-C21)/C20</f>
        <v>5.0000000000000877E-3</v>
      </c>
      <c r="I21" s="807"/>
      <c r="J21" s="177"/>
      <c r="K21" s="807"/>
      <c r="L21" s="134"/>
      <c r="P21" s="230"/>
    </row>
    <row r="22" spans="1:16" s="7" customFormat="1" x14ac:dyDescent="0.25">
      <c r="A22" s="908">
        <v>13</v>
      </c>
      <c r="B22" s="710" t="s">
        <v>88</v>
      </c>
      <c r="C22" s="966" t="s">
        <v>99</v>
      </c>
      <c r="D22" s="226"/>
      <c r="E22" s="1723"/>
      <c r="F22" s="989"/>
      <c r="G22" s="231"/>
      <c r="H22" s="134"/>
      <c r="I22" s="132"/>
      <c r="J22" s="175"/>
      <c r="K22" s="132"/>
      <c r="L22" s="134"/>
      <c r="P22" s="230"/>
    </row>
    <row r="23" spans="1:16" s="7" customFormat="1" x14ac:dyDescent="0.25">
      <c r="A23" s="908">
        <v>14</v>
      </c>
      <c r="B23" s="710" t="s">
        <v>82</v>
      </c>
      <c r="C23" s="533">
        <v>-6.1000000000000004E-3</v>
      </c>
      <c r="D23" s="226"/>
      <c r="E23" s="1724"/>
      <c r="F23" s="671"/>
      <c r="G23" s="671"/>
      <c r="H23" s="979"/>
      <c r="I23" s="956"/>
      <c r="J23" s="1982"/>
      <c r="K23" s="956"/>
      <c r="L23" s="134"/>
      <c r="P23" s="230"/>
    </row>
    <row r="24" spans="1:16" s="7" customFormat="1" x14ac:dyDescent="0.25">
      <c r="A24" s="908">
        <v>15</v>
      </c>
      <c r="B24" s="710" t="s">
        <v>84</v>
      </c>
      <c r="C24" s="1981" t="s">
        <v>1146</v>
      </c>
      <c r="D24" s="226"/>
      <c r="E24" s="1725"/>
      <c r="F24" s="146"/>
      <c r="G24" s="672"/>
      <c r="H24" s="134"/>
      <c r="I24" s="132"/>
      <c r="J24" s="175"/>
      <c r="K24" s="132"/>
      <c r="L24" s="134"/>
      <c r="P24" s="230"/>
    </row>
    <row r="25" spans="1:16" s="7" customFormat="1" x14ac:dyDescent="0.25">
      <c r="A25" s="908">
        <v>16</v>
      </c>
      <c r="B25" s="710" t="s">
        <v>306</v>
      </c>
      <c r="C25" s="96" t="s">
        <v>253</v>
      </c>
      <c r="D25" s="226"/>
      <c r="E25" s="2303" t="s">
        <v>95</v>
      </c>
      <c r="F25" s="2335"/>
      <c r="G25" s="2304"/>
      <c r="H25" s="2046" t="s">
        <v>150</v>
      </c>
      <c r="I25" s="462"/>
      <c r="J25" s="174"/>
      <c r="K25" s="462"/>
      <c r="L25" s="134"/>
      <c r="P25" s="230"/>
    </row>
    <row r="26" spans="1:16" s="7" customFormat="1" x14ac:dyDescent="0.25">
      <c r="A26" s="2196"/>
      <c r="B26" s="2196"/>
      <c r="C26" s="2196"/>
      <c r="D26" s="2196"/>
      <c r="E26" s="2344" t="s">
        <v>641</v>
      </c>
      <c r="F26" s="2344"/>
      <c r="G26" s="2344"/>
      <c r="H26" s="2344"/>
      <c r="I26" s="2344"/>
      <c r="J26" s="2344"/>
      <c r="K26" s="740" t="s">
        <v>795</v>
      </c>
      <c r="L26" s="745" t="s">
        <v>1138</v>
      </c>
      <c r="N26" s="745"/>
      <c r="O26" s="745"/>
      <c r="P26" s="723"/>
    </row>
    <row r="27" spans="1:16" s="7" customFormat="1" x14ac:dyDescent="0.25">
      <c r="A27" s="426">
        <v>1</v>
      </c>
      <c r="B27" s="515" t="s">
        <v>0</v>
      </c>
      <c r="C27" s="969" t="s">
        <v>639</v>
      </c>
      <c r="D27" s="203" t="s">
        <v>130</v>
      </c>
      <c r="E27" s="717" t="s">
        <v>273</v>
      </c>
      <c r="F27" s="746"/>
      <c r="G27" s="426">
        <v>1</v>
      </c>
      <c r="H27" s="1354" t="s">
        <v>643</v>
      </c>
      <c r="I27" s="934" t="s">
        <v>130</v>
      </c>
      <c r="J27" s="758" t="s">
        <v>273</v>
      </c>
      <c r="K27" s="913">
        <v>1.1399999999999999</v>
      </c>
      <c r="L27" s="718"/>
      <c r="M27" s="1977">
        <v>1</v>
      </c>
      <c r="N27" s="1354" t="s">
        <v>1139</v>
      </c>
      <c r="O27" s="934" t="s">
        <v>130</v>
      </c>
      <c r="P27" s="1997" t="s">
        <v>273</v>
      </c>
    </row>
    <row r="28" spans="1:16" s="7" customFormat="1" x14ac:dyDescent="0.25">
      <c r="A28" s="426">
        <v>2</v>
      </c>
      <c r="B28" s="515" t="s">
        <v>1</v>
      </c>
      <c r="C28" s="991" t="str">
        <f>H10</f>
        <v>MP6I5ZYZBEU3UXPYFY54</v>
      </c>
      <c r="D28" s="203" t="s">
        <v>130</v>
      </c>
      <c r="E28" s="718" t="s">
        <v>273</v>
      </c>
      <c r="F28" s="747"/>
      <c r="G28" s="426">
        <v>2</v>
      </c>
      <c r="H28" s="1975" t="s">
        <v>93</v>
      </c>
      <c r="I28" s="934" t="s">
        <v>130</v>
      </c>
      <c r="J28" s="271"/>
      <c r="K28" s="913">
        <v>4.0999999999999996</v>
      </c>
      <c r="L28" s="718"/>
      <c r="M28" s="1977">
        <v>2</v>
      </c>
      <c r="N28" s="1975" t="s">
        <v>93</v>
      </c>
      <c r="O28" s="934" t="s">
        <v>130</v>
      </c>
      <c r="P28" s="1998"/>
    </row>
    <row r="29" spans="1:16" s="7" customFormat="1" x14ac:dyDescent="0.25">
      <c r="A29" s="426">
        <v>3</v>
      </c>
      <c r="B29" s="515" t="s">
        <v>40</v>
      </c>
      <c r="C29" s="991" t="str">
        <f>H10</f>
        <v>MP6I5ZYZBEU3UXPYFY54</v>
      </c>
      <c r="D29" s="203" t="s">
        <v>130</v>
      </c>
      <c r="E29" s="718"/>
      <c r="F29" s="747"/>
      <c r="G29" s="426">
        <v>3</v>
      </c>
      <c r="H29" s="1975" t="s">
        <v>93</v>
      </c>
      <c r="I29" s="934" t="s">
        <v>130</v>
      </c>
      <c r="J29" s="271"/>
      <c r="K29" s="913">
        <v>4.0999999999999996</v>
      </c>
      <c r="L29" s="718"/>
      <c r="M29" s="1977">
        <v>3</v>
      </c>
      <c r="N29" s="1975" t="s">
        <v>93</v>
      </c>
      <c r="O29" s="934" t="s">
        <v>130</v>
      </c>
      <c r="P29" s="1998"/>
    </row>
    <row r="30" spans="1:16" s="7" customFormat="1" x14ac:dyDescent="0.25">
      <c r="A30" s="426">
        <v>4</v>
      </c>
      <c r="B30" s="515" t="s">
        <v>12</v>
      </c>
      <c r="C30" s="991" t="s">
        <v>106</v>
      </c>
      <c r="D30" s="203" t="s">
        <v>130</v>
      </c>
      <c r="E30" s="718"/>
      <c r="F30" s="747"/>
      <c r="G30" s="426">
        <v>4</v>
      </c>
      <c r="H30" s="991" t="s">
        <v>106</v>
      </c>
      <c r="I30" s="934" t="s">
        <v>130</v>
      </c>
      <c r="J30" s="272"/>
      <c r="K30" s="913"/>
      <c r="L30" s="718"/>
      <c r="M30" s="1977">
        <v>4</v>
      </c>
      <c r="N30" s="1979" t="s">
        <v>106</v>
      </c>
      <c r="O30" s="934" t="s">
        <v>130</v>
      </c>
      <c r="P30" s="1999"/>
    </row>
    <row r="31" spans="1:16" s="7" customFormat="1" x14ac:dyDescent="0.25">
      <c r="A31" s="426">
        <v>5</v>
      </c>
      <c r="B31" s="515" t="s">
        <v>2</v>
      </c>
      <c r="C31" s="991" t="s">
        <v>107</v>
      </c>
      <c r="D31" s="203" t="s">
        <v>130</v>
      </c>
      <c r="E31" s="718"/>
      <c r="F31" s="747"/>
      <c r="G31" s="426">
        <v>5</v>
      </c>
      <c r="H31" s="991" t="s">
        <v>107</v>
      </c>
      <c r="I31" s="934" t="s">
        <v>130</v>
      </c>
      <c r="J31" s="273"/>
      <c r="K31" s="913"/>
      <c r="L31" s="328"/>
      <c r="M31" s="1977">
        <v>5</v>
      </c>
      <c r="N31" s="1979" t="s">
        <v>107</v>
      </c>
      <c r="O31" s="934" t="s">
        <v>130</v>
      </c>
      <c r="P31" s="2000"/>
    </row>
    <row r="32" spans="1:16" x14ac:dyDescent="0.25">
      <c r="A32" s="426">
        <v>6</v>
      </c>
      <c r="B32" s="515" t="s">
        <v>419</v>
      </c>
      <c r="C32" s="39"/>
      <c r="D32" s="203" t="s">
        <v>44</v>
      </c>
      <c r="E32" s="328"/>
      <c r="F32" s="748"/>
      <c r="G32" s="426">
        <v>6</v>
      </c>
      <c r="H32" s="68"/>
      <c r="I32" s="934" t="s">
        <v>44</v>
      </c>
      <c r="J32" s="272"/>
      <c r="K32" s="913"/>
      <c r="L32" s="328"/>
      <c r="M32" s="1977">
        <v>6</v>
      </c>
      <c r="N32" s="1989"/>
      <c r="O32" s="934" t="s">
        <v>44</v>
      </c>
      <c r="P32" s="1999"/>
    </row>
    <row r="33" spans="1:16" x14ac:dyDescent="0.25">
      <c r="A33" s="426">
        <v>7</v>
      </c>
      <c r="B33" s="515" t="s">
        <v>3</v>
      </c>
      <c r="C33" s="39"/>
      <c r="D33" s="203" t="s">
        <v>43</v>
      </c>
      <c r="E33" s="328" t="s">
        <v>273</v>
      </c>
      <c r="F33" s="748"/>
      <c r="G33" s="426">
        <v>7</v>
      </c>
      <c r="H33" s="68"/>
      <c r="I33" s="934" t="s">
        <v>43</v>
      </c>
      <c r="J33" s="272"/>
      <c r="K33" s="913"/>
      <c r="L33" s="328"/>
      <c r="M33" s="1977">
        <v>7</v>
      </c>
      <c r="N33" s="1989"/>
      <c r="O33" s="934" t="s">
        <v>43</v>
      </c>
      <c r="P33" s="1999"/>
    </row>
    <row r="34" spans="1:16" x14ac:dyDescent="0.25">
      <c r="A34" s="426">
        <v>8</v>
      </c>
      <c r="B34" s="515" t="s">
        <v>4</v>
      </c>
      <c r="C34" s="39"/>
      <c r="D34" s="203" t="s">
        <v>43</v>
      </c>
      <c r="E34" s="328" t="s">
        <v>273</v>
      </c>
      <c r="F34" s="748"/>
      <c r="G34" s="426">
        <v>8</v>
      </c>
      <c r="H34" s="68"/>
      <c r="I34" s="934" t="s">
        <v>43</v>
      </c>
      <c r="J34" s="272"/>
      <c r="K34" s="913"/>
      <c r="L34" s="328"/>
      <c r="M34" s="1977">
        <v>8</v>
      </c>
      <c r="N34" s="1989"/>
      <c r="O34" s="934" t="s">
        <v>43</v>
      </c>
      <c r="P34" s="1999"/>
    </row>
    <row r="35" spans="1:16" s="7" customFormat="1" x14ac:dyDescent="0.25">
      <c r="A35" s="426">
        <v>9</v>
      </c>
      <c r="B35" s="515" t="s">
        <v>5</v>
      </c>
      <c r="C35" s="991" t="s">
        <v>109</v>
      </c>
      <c r="D35" s="203" t="s">
        <v>130</v>
      </c>
      <c r="E35" s="328"/>
      <c r="F35" s="748"/>
      <c r="G35" s="426">
        <v>9</v>
      </c>
      <c r="H35" s="966" t="s">
        <v>109</v>
      </c>
      <c r="I35" s="934" t="s">
        <v>130</v>
      </c>
      <c r="J35" s="271"/>
      <c r="K35" s="913">
        <v>6.17</v>
      </c>
      <c r="L35" s="328"/>
      <c r="M35" s="1977">
        <v>9</v>
      </c>
      <c r="N35" s="1975" t="s">
        <v>109</v>
      </c>
      <c r="O35" s="934" t="s">
        <v>130</v>
      </c>
      <c r="P35" s="1998"/>
    </row>
    <row r="36" spans="1:16" s="7" customFormat="1" x14ac:dyDescent="0.25">
      <c r="A36" s="426">
        <v>10</v>
      </c>
      <c r="B36" s="515" t="s">
        <v>6</v>
      </c>
      <c r="C36" s="966" t="s">
        <v>93</v>
      </c>
      <c r="D36" s="203" t="s">
        <v>130</v>
      </c>
      <c r="E36" s="328" t="s">
        <v>273</v>
      </c>
      <c r="F36" s="748"/>
      <c r="G36" s="426">
        <v>10</v>
      </c>
      <c r="H36" s="966" t="s">
        <v>93</v>
      </c>
      <c r="I36" s="934" t="s">
        <v>130</v>
      </c>
      <c r="J36" s="274"/>
      <c r="K36" s="913">
        <v>4.0999999999999996</v>
      </c>
      <c r="L36" s="328"/>
      <c r="M36" s="1977">
        <v>10</v>
      </c>
      <c r="N36" s="1975" t="s">
        <v>93</v>
      </c>
      <c r="O36" s="934" t="s">
        <v>130</v>
      </c>
      <c r="P36" s="2001"/>
    </row>
    <row r="37" spans="1:16" s="7" customFormat="1" x14ac:dyDescent="0.25">
      <c r="A37" s="426">
        <v>11</v>
      </c>
      <c r="B37" s="515" t="s">
        <v>7</v>
      </c>
      <c r="C37" s="991" t="str">
        <f>H11</f>
        <v>DL6FFRRLF74S01HE2M14</v>
      </c>
      <c r="D37" s="203" t="s">
        <v>130</v>
      </c>
      <c r="E37" s="328"/>
      <c r="F37" s="748"/>
      <c r="G37" s="426">
        <v>11</v>
      </c>
      <c r="H37" s="966" t="s">
        <v>97</v>
      </c>
      <c r="I37" s="934" t="s">
        <v>130</v>
      </c>
      <c r="J37" s="274"/>
      <c r="K37" s="913">
        <v>4.0999999999999996</v>
      </c>
      <c r="L37" s="328"/>
      <c r="M37" s="1977">
        <v>11</v>
      </c>
      <c r="N37" s="1975" t="s">
        <v>97</v>
      </c>
      <c r="O37" s="934" t="s">
        <v>130</v>
      </c>
      <c r="P37" s="2001"/>
    </row>
    <row r="38" spans="1:16" s="7" customFormat="1" x14ac:dyDescent="0.25">
      <c r="A38" s="426">
        <v>12</v>
      </c>
      <c r="B38" s="515" t="s">
        <v>46</v>
      </c>
      <c r="C38" s="991" t="s">
        <v>108</v>
      </c>
      <c r="D38" s="203" t="s">
        <v>130</v>
      </c>
      <c r="E38" s="328"/>
      <c r="F38" s="748"/>
      <c r="G38" s="426">
        <v>12</v>
      </c>
      <c r="H38" s="966" t="s">
        <v>108</v>
      </c>
      <c r="I38" s="934" t="s">
        <v>130</v>
      </c>
      <c r="J38" s="274"/>
      <c r="K38" s="913"/>
      <c r="L38" s="328"/>
      <c r="M38" s="1977">
        <v>12</v>
      </c>
      <c r="N38" s="1975" t="s">
        <v>108</v>
      </c>
      <c r="O38" s="934" t="s">
        <v>130</v>
      </c>
      <c r="P38" s="2001"/>
    </row>
    <row r="39" spans="1:16" x14ac:dyDescent="0.25">
      <c r="A39" s="426">
        <v>13</v>
      </c>
      <c r="B39" s="515" t="s">
        <v>8</v>
      </c>
      <c r="C39" s="796"/>
      <c r="D39" s="203" t="s">
        <v>43</v>
      </c>
      <c r="E39" s="328" t="s">
        <v>273</v>
      </c>
      <c r="F39" s="748"/>
      <c r="G39" s="426">
        <v>13</v>
      </c>
      <c r="H39" s="68"/>
      <c r="I39" s="934" t="s">
        <v>43</v>
      </c>
      <c r="J39" s="271"/>
      <c r="K39" s="913">
        <v>4.0999999999999996</v>
      </c>
      <c r="L39" s="328"/>
      <c r="M39" s="1977">
        <v>13</v>
      </c>
      <c r="N39" s="1989"/>
      <c r="O39" s="934" t="s">
        <v>43</v>
      </c>
      <c r="P39" s="1998"/>
    </row>
    <row r="40" spans="1:16" x14ac:dyDescent="0.25">
      <c r="A40" s="426">
        <v>14</v>
      </c>
      <c r="B40" s="515" t="s">
        <v>9</v>
      </c>
      <c r="C40" s="39"/>
      <c r="D40" s="203" t="s">
        <v>43</v>
      </c>
      <c r="E40" s="328"/>
      <c r="F40" s="748"/>
      <c r="G40" s="426">
        <v>14</v>
      </c>
      <c r="H40" s="89"/>
      <c r="I40" s="934" t="s">
        <v>43</v>
      </c>
      <c r="J40" s="275"/>
      <c r="K40" s="913"/>
      <c r="L40" s="328"/>
      <c r="M40" s="1977">
        <v>14</v>
      </c>
      <c r="N40" s="89"/>
      <c r="O40" s="934" t="s">
        <v>43</v>
      </c>
      <c r="P40" s="2002"/>
    </row>
    <row r="41" spans="1:16" x14ac:dyDescent="0.25">
      <c r="A41" s="426">
        <v>15</v>
      </c>
      <c r="B41" s="515" t="s">
        <v>10</v>
      </c>
      <c r="C41" s="39"/>
      <c r="D41" s="203" t="s">
        <v>43</v>
      </c>
      <c r="E41" s="328"/>
      <c r="F41" s="748"/>
      <c r="G41" s="426">
        <v>15</v>
      </c>
      <c r="H41" s="68"/>
      <c r="I41" s="934" t="s">
        <v>43</v>
      </c>
      <c r="J41" s="274"/>
      <c r="K41" s="913" t="s">
        <v>1116</v>
      </c>
      <c r="L41" s="328"/>
      <c r="M41" s="1977">
        <v>15</v>
      </c>
      <c r="N41" s="1989"/>
      <c r="O41" s="934" t="s">
        <v>43</v>
      </c>
      <c r="P41" s="2001"/>
    </row>
    <row r="42" spans="1:16" x14ac:dyDescent="0.25">
      <c r="A42" s="426">
        <v>16</v>
      </c>
      <c r="B42" s="515" t="s">
        <v>41</v>
      </c>
      <c r="C42" s="39"/>
      <c r="D42" s="203" t="s">
        <v>44</v>
      </c>
      <c r="E42" s="328"/>
      <c r="F42" s="748"/>
      <c r="G42" s="426">
        <v>16</v>
      </c>
      <c r="H42" s="68"/>
      <c r="I42" s="934" t="s">
        <v>44</v>
      </c>
      <c r="J42" s="274"/>
      <c r="K42" s="913"/>
      <c r="L42" s="328"/>
      <c r="M42" s="1977">
        <v>16</v>
      </c>
      <c r="N42" s="1989"/>
      <c r="O42" s="934" t="s">
        <v>44</v>
      </c>
      <c r="P42" s="2001"/>
    </row>
    <row r="43" spans="1:16" s="7" customFormat="1" x14ac:dyDescent="0.25">
      <c r="A43" s="426">
        <v>17</v>
      </c>
      <c r="B43" s="515" t="s">
        <v>11</v>
      </c>
      <c r="C43" s="991" t="str">
        <f>C29</f>
        <v>MP6I5ZYZBEU3UXPYFY54</v>
      </c>
      <c r="D43" s="203" t="s">
        <v>43</v>
      </c>
      <c r="E43" s="328" t="s">
        <v>273</v>
      </c>
      <c r="F43" s="748"/>
      <c r="G43" s="426">
        <v>17</v>
      </c>
      <c r="H43" s="90" t="s">
        <v>93</v>
      </c>
      <c r="I43" s="934" t="s">
        <v>43</v>
      </c>
      <c r="J43" s="271"/>
      <c r="K43" s="913">
        <v>4.4000000000000004</v>
      </c>
      <c r="L43" s="328"/>
      <c r="M43" s="1977">
        <v>17</v>
      </c>
      <c r="N43" s="90" t="s">
        <v>93</v>
      </c>
      <c r="O43" s="934" t="s">
        <v>43</v>
      </c>
      <c r="P43" s="1998"/>
    </row>
    <row r="44" spans="1:16" x14ac:dyDescent="0.25">
      <c r="A44" s="426">
        <v>18</v>
      </c>
      <c r="B44" s="515" t="s">
        <v>153</v>
      </c>
      <c r="C44" s="69"/>
      <c r="D44" s="203" t="s">
        <v>43</v>
      </c>
      <c r="E44" s="328"/>
      <c r="F44" s="748"/>
      <c r="G44" s="426">
        <v>18</v>
      </c>
      <c r="H44" s="69"/>
      <c r="I44" s="934" t="s">
        <v>43</v>
      </c>
      <c r="J44" s="271"/>
      <c r="K44" s="913"/>
      <c r="L44" s="139"/>
      <c r="M44" s="1977">
        <v>18</v>
      </c>
      <c r="N44" s="69"/>
      <c r="O44" s="934" t="s">
        <v>43</v>
      </c>
      <c r="P44" s="1998"/>
    </row>
    <row r="45" spans="1:16" s="7" customFormat="1" x14ac:dyDescent="0.25">
      <c r="A45" s="2197"/>
      <c r="B45" s="2197"/>
      <c r="C45" s="2197"/>
      <c r="D45" s="2197"/>
      <c r="E45" s="139"/>
      <c r="F45" s="749"/>
      <c r="G45" s="544"/>
      <c r="H45" s="535"/>
      <c r="I45" s="157"/>
      <c r="J45" s="1988"/>
      <c r="K45" s="47"/>
      <c r="L45" s="328"/>
      <c r="M45" s="544"/>
      <c r="N45" s="535"/>
      <c r="O45" s="157"/>
      <c r="P45" s="1988"/>
    </row>
    <row r="46" spans="1:16" s="7" customFormat="1" x14ac:dyDescent="0.25">
      <c r="A46" s="426">
        <v>1</v>
      </c>
      <c r="B46" s="515" t="s">
        <v>49</v>
      </c>
      <c r="C46" s="991" t="s">
        <v>120</v>
      </c>
      <c r="D46" s="934" t="s">
        <v>130</v>
      </c>
      <c r="E46" s="328" t="s">
        <v>273</v>
      </c>
      <c r="F46" s="748"/>
      <c r="G46" s="426">
        <v>1</v>
      </c>
      <c r="H46" s="966" t="s">
        <v>120</v>
      </c>
      <c r="I46" s="934" t="s">
        <v>130</v>
      </c>
      <c r="J46" s="271"/>
      <c r="K46" s="913" t="s">
        <v>1075</v>
      </c>
      <c r="L46" s="139"/>
      <c r="M46" s="1977">
        <v>1</v>
      </c>
      <c r="N46" s="1975" t="s">
        <v>120</v>
      </c>
      <c r="O46" s="934" t="s">
        <v>130</v>
      </c>
      <c r="P46" s="1998"/>
    </row>
    <row r="47" spans="1:16" x14ac:dyDescent="0.25">
      <c r="A47" s="426">
        <v>2</v>
      </c>
      <c r="B47" s="515" t="s">
        <v>15</v>
      </c>
      <c r="C47" s="39"/>
      <c r="D47" s="934" t="s">
        <v>44</v>
      </c>
      <c r="E47" s="139"/>
      <c r="F47" s="749"/>
      <c r="G47" s="426">
        <v>2</v>
      </c>
      <c r="H47" s="68"/>
      <c r="I47" s="934" t="s">
        <v>44</v>
      </c>
      <c r="J47" s="271"/>
      <c r="K47" s="913"/>
      <c r="L47" s="139"/>
      <c r="M47" s="1977">
        <v>2</v>
      </c>
      <c r="N47" s="1989"/>
      <c r="O47" s="934" t="s">
        <v>44</v>
      </c>
      <c r="P47" s="1998"/>
    </row>
    <row r="48" spans="1:16" s="7" customFormat="1" x14ac:dyDescent="0.25">
      <c r="A48" s="426">
        <v>3</v>
      </c>
      <c r="B48" s="515" t="s">
        <v>79</v>
      </c>
      <c r="C48" s="720" t="s">
        <v>613</v>
      </c>
      <c r="D48" s="934" t="s">
        <v>130</v>
      </c>
      <c r="E48" s="139"/>
      <c r="F48" s="749"/>
      <c r="G48" s="426">
        <v>3</v>
      </c>
      <c r="H48" s="1355" t="s">
        <v>689</v>
      </c>
      <c r="I48" s="934" t="s">
        <v>130</v>
      </c>
      <c r="J48" s="758" t="s">
        <v>273</v>
      </c>
      <c r="K48" s="913">
        <v>9.1999999999999993</v>
      </c>
      <c r="L48" s="139"/>
      <c r="M48" s="1977">
        <v>3</v>
      </c>
      <c r="N48" s="1355" t="s">
        <v>615</v>
      </c>
      <c r="O48" s="934" t="s">
        <v>130</v>
      </c>
      <c r="P48" s="1997" t="s">
        <v>273</v>
      </c>
    </row>
    <row r="49" spans="1:16" s="7" customFormat="1" x14ac:dyDescent="0.25">
      <c r="A49" s="426">
        <v>4</v>
      </c>
      <c r="B49" s="515" t="s">
        <v>34</v>
      </c>
      <c r="C49" s="991" t="s">
        <v>110</v>
      </c>
      <c r="D49" s="934" t="s">
        <v>130</v>
      </c>
      <c r="E49" s="139"/>
      <c r="F49" s="749"/>
      <c r="G49" s="426">
        <v>4</v>
      </c>
      <c r="H49" s="1602" t="s">
        <v>110</v>
      </c>
      <c r="I49" s="934" t="s">
        <v>130</v>
      </c>
      <c r="J49" s="271"/>
      <c r="K49" s="913" t="s">
        <v>1098</v>
      </c>
      <c r="L49" s="139"/>
      <c r="M49" s="1977">
        <v>4</v>
      </c>
      <c r="N49" s="1979" t="s">
        <v>110</v>
      </c>
      <c r="O49" s="934" t="s">
        <v>130</v>
      </c>
      <c r="P49" s="1998"/>
    </row>
    <row r="50" spans="1:16" s="7" customFormat="1" x14ac:dyDescent="0.25">
      <c r="A50" s="426">
        <v>5</v>
      </c>
      <c r="B50" s="515" t="s">
        <v>16</v>
      </c>
      <c r="C50" s="991" t="b">
        <v>0</v>
      </c>
      <c r="D50" s="934" t="s">
        <v>130</v>
      </c>
      <c r="E50" s="139"/>
      <c r="F50" s="749"/>
      <c r="G50" s="426">
        <v>5</v>
      </c>
      <c r="H50" s="1602" t="b">
        <v>0</v>
      </c>
      <c r="I50" s="934" t="s">
        <v>130</v>
      </c>
      <c r="J50" s="271"/>
      <c r="K50" s="913" t="s">
        <v>1099</v>
      </c>
      <c r="L50" s="139"/>
      <c r="M50" s="1977">
        <v>5</v>
      </c>
      <c r="N50" s="1979" t="b">
        <v>0</v>
      </c>
      <c r="O50" s="934" t="s">
        <v>130</v>
      </c>
      <c r="P50" s="1998"/>
    </row>
    <row r="51" spans="1:16" x14ac:dyDescent="0.25">
      <c r="A51" s="426">
        <v>6</v>
      </c>
      <c r="B51" s="515" t="s">
        <v>50</v>
      </c>
      <c r="C51" s="39"/>
      <c r="D51" s="934" t="s">
        <v>44</v>
      </c>
      <c r="E51" s="139"/>
      <c r="F51" s="749"/>
      <c r="G51" s="426">
        <v>6</v>
      </c>
      <c r="H51" s="1605"/>
      <c r="I51" s="934" t="s">
        <v>44</v>
      </c>
      <c r="J51" s="271"/>
      <c r="K51" s="913"/>
      <c r="L51" s="139"/>
      <c r="M51" s="1977">
        <v>6</v>
      </c>
      <c r="N51" s="1989"/>
      <c r="O51" s="934" t="s">
        <v>44</v>
      </c>
      <c r="P51" s="1998"/>
    </row>
    <row r="52" spans="1:16" x14ac:dyDescent="0.25">
      <c r="A52" s="426">
        <v>7</v>
      </c>
      <c r="B52" s="515" t="s">
        <v>13</v>
      </c>
      <c r="C52" s="39"/>
      <c r="D52" s="934" t="s">
        <v>44</v>
      </c>
      <c r="E52" s="139"/>
      <c r="F52" s="749"/>
      <c r="G52" s="426">
        <v>7</v>
      </c>
      <c r="H52" s="1605"/>
      <c r="I52" s="934" t="s">
        <v>44</v>
      </c>
      <c r="J52" s="271"/>
      <c r="K52" s="913"/>
      <c r="L52" s="328"/>
      <c r="M52" s="1977">
        <v>7</v>
      </c>
      <c r="N52" s="1989"/>
      <c r="O52" s="934" t="s">
        <v>44</v>
      </c>
      <c r="P52" s="1998"/>
    </row>
    <row r="53" spans="1:16" s="7" customFormat="1" x14ac:dyDescent="0.25">
      <c r="A53" s="426">
        <v>8</v>
      </c>
      <c r="B53" s="515" t="s">
        <v>14</v>
      </c>
      <c r="C53" s="973" t="s">
        <v>169</v>
      </c>
      <c r="D53" s="934" t="s">
        <v>130</v>
      </c>
      <c r="E53" s="328" t="s">
        <v>273</v>
      </c>
      <c r="F53" s="748"/>
      <c r="G53" s="426">
        <v>8</v>
      </c>
      <c r="H53" s="1602" t="s">
        <v>169</v>
      </c>
      <c r="I53" s="2081" t="s">
        <v>130</v>
      </c>
      <c r="J53" s="271"/>
      <c r="K53" s="913" t="s">
        <v>1102</v>
      </c>
      <c r="L53" s="328"/>
      <c r="M53" s="1977">
        <v>8</v>
      </c>
      <c r="N53" s="1979" t="s">
        <v>169</v>
      </c>
      <c r="O53" s="2081" t="s">
        <v>130</v>
      </c>
      <c r="P53" s="1998"/>
    </row>
    <row r="54" spans="1:16" s="7" customFormat="1" x14ac:dyDescent="0.25">
      <c r="A54" s="426">
        <v>9</v>
      </c>
      <c r="B54" s="515" t="s">
        <v>51</v>
      </c>
      <c r="C54" s="991" t="s">
        <v>104</v>
      </c>
      <c r="D54" s="934" t="s">
        <v>130</v>
      </c>
      <c r="E54" s="328"/>
      <c r="F54" s="750"/>
      <c r="G54" s="426">
        <v>9</v>
      </c>
      <c r="H54" s="1602" t="s">
        <v>104</v>
      </c>
      <c r="I54" s="934" t="s">
        <v>130</v>
      </c>
      <c r="J54" s="271"/>
      <c r="K54" s="913" t="s">
        <v>1103</v>
      </c>
      <c r="L54" s="135"/>
      <c r="M54" s="1977">
        <v>9</v>
      </c>
      <c r="N54" s="1979" t="s">
        <v>104</v>
      </c>
      <c r="O54" s="934" t="s">
        <v>130</v>
      </c>
      <c r="P54" s="1998"/>
    </row>
    <row r="55" spans="1:16" x14ac:dyDescent="0.25">
      <c r="A55" s="426">
        <v>10</v>
      </c>
      <c r="B55" s="515" t="s">
        <v>35</v>
      </c>
      <c r="C55" s="39"/>
      <c r="D55" s="934" t="s">
        <v>44</v>
      </c>
      <c r="E55" s="135"/>
      <c r="F55" s="175"/>
      <c r="G55" s="426">
        <v>10</v>
      </c>
      <c r="H55" s="1605"/>
      <c r="I55" s="934" t="s">
        <v>44</v>
      </c>
      <c r="J55" s="271"/>
      <c r="K55" s="913" t="s">
        <v>1104</v>
      </c>
      <c r="L55" s="815"/>
      <c r="M55" s="1977">
        <v>10</v>
      </c>
      <c r="N55" s="1989"/>
      <c r="O55" s="934" t="s">
        <v>44</v>
      </c>
      <c r="P55" s="1998"/>
    </row>
    <row r="56" spans="1:16" s="7" customFormat="1" x14ac:dyDescent="0.25">
      <c r="A56" s="426">
        <v>11</v>
      </c>
      <c r="B56" s="515" t="s">
        <v>52</v>
      </c>
      <c r="C56" s="991">
        <v>2011</v>
      </c>
      <c r="D56" s="934" t="s">
        <v>44</v>
      </c>
      <c r="E56" s="815"/>
      <c r="F56" s="143"/>
      <c r="G56" s="426">
        <v>11</v>
      </c>
      <c r="H56" s="1602">
        <v>2011</v>
      </c>
      <c r="I56" s="934" t="s">
        <v>44</v>
      </c>
      <c r="J56" s="271"/>
      <c r="K56" s="913" t="s">
        <v>1104</v>
      </c>
      <c r="L56" s="135"/>
      <c r="M56" s="1977">
        <v>11</v>
      </c>
      <c r="N56" s="1979">
        <v>2011</v>
      </c>
      <c r="O56" s="934" t="s">
        <v>44</v>
      </c>
      <c r="P56" s="1998"/>
    </row>
    <row r="57" spans="1:16" s="7" customFormat="1" x14ac:dyDescent="0.25">
      <c r="A57" s="426">
        <v>12</v>
      </c>
      <c r="B57" s="515" t="s">
        <v>53</v>
      </c>
      <c r="C57" s="969" t="s">
        <v>612</v>
      </c>
      <c r="D57" s="934" t="s">
        <v>130</v>
      </c>
      <c r="E57" s="135"/>
      <c r="F57" s="175"/>
      <c r="G57" s="426">
        <v>12</v>
      </c>
      <c r="H57" s="1603" t="str">
        <f>C57</f>
        <v>2020-04-20T10:55:30Z</v>
      </c>
      <c r="I57" s="934" t="s">
        <v>130</v>
      </c>
      <c r="J57" s="278"/>
      <c r="K57" s="913" t="s">
        <v>1105</v>
      </c>
      <c r="L57" s="135"/>
      <c r="M57" s="1977">
        <v>12</v>
      </c>
      <c r="N57" s="1983" t="str">
        <f>C57</f>
        <v>2020-04-20T10:55:30Z</v>
      </c>
      <c r="O57" s="934" t="s">
        <v>130</v>
      </c>
      <c r="P57" s="2003"/>
    </row>
    <row r="58" spans="1:16" s="7" customFormat="1" x14ac:dyDescent="0.25">
      <c r="A58" s="426">
        <v>13</v>
      </c>
      <c r="B58" s="515" t="s">
        <v>54</v>
      </c>
      <c r="C58" s="720" t="s">
        <v>614</v>
      </c>
      <c r="D58" s="934" t="s">
        <v>130</v>
      </c>
      <c r="E58" s="135"/>
      <c r="F58" s="175"/>
      <c r="G58" s="426">
        <v>13</v>
      </c>
      <c r="H58" s="720" t="s">
        <v>614</v>
      </c>
      <c r="I58" s="934" t="s">
        <v>130</v>
      </c>
      <c r="J58" s="279"/>
      <c r="K58" s="913"/>
      <c r="L58" s="328"/>
      <c r="M58" s="1977">
        <v>13</v>
      </c>
      <c r="N58" s="720" t="s">
        <v>614</v>
      </c>
      <c r="O58" s="934" t="s">
        <v>130</v>
      </c>
      <c r="P58" s="2004"/>
    </row>
    <row r="59" spans="1:16" x14ac:dyDescent="0.25">
      <c r="A59" s="426">
        <v>14</v>
      </c>
      <c r="B59" s="515" t="s">
        <v>37</v>
      </c>
      <c r="C59" s="126"/>
      <c r="D59" s="934" t="s">
        <v>44</v>
      </c>
      <c r="E59" s="328" t="s">
        <v>273</v>
      </c>
      <c r="F59" s="750"/>
      <c r="G59" s="426">
        <v>14</v>
      </c>
      <c r="H59" s="78"/>
      <c r="I59" s="934" t="s">
        <v>44</v>
      </c>
      <c r="J59" s="279"/>
      <c r="K59" s="913"/>
      <c r="L59" s="135"/>
      <c r="M59" s="1977">
        <v>14</v>
      </c>
      <c r="N59" s="78"/>
      <c r="O59" s="934" t="s">
        <v>44</v>
      </c>
      <c r="P59" s="2004"/>
    </row>
    <row r="60" spans="1:16" s="7" customFormat="1" x14ac:dyDescent="0.25">
      <c r="A60" s="426">
        <v>15</v>
      </c>
      <c r="B60" s="515" t="s">
        <v>55</v>
      </c>
      <c r="C60" s="1162" t="s">
        <v>901</v>
      </c>
      <c r="D60" s="934" t="s">
        <v>723</v>
      </c>
      <c r="E60" s="135"/>
      <c r="F60" s="516"/>
      <c r="G60" s="426">
        <v>15</v>
      </c>
      <c r="H60" s="1162" t="s">
        <v>591</v>
      </c>
      <c r="I60" s="934" t="s">
        <v>723</v>
      </c>
      <c r="J60" s="271"/>
      <c r="K60" s="913"/>
      <c r="L60" s="328"/>
      <c r="M60" s="1977">
        <v>15</v>
      </c>
      <c r="N60" s="1162" t="s">
        <v>591</v>
      </c>
      <c r="O60" s="934" t="s">
        <v>723</v>
      </c>
      <c r="P60" s="1998"/>
    </row>
    <row r="61" spans="1:16" s="7" customFormat="1" x14ac:dyDescent="0.25">
      <c r="A61" s="426">
        <v>16</v>
      </c>
      <c r="B61" s="515" t="s">
        <v>56</v>
      </c>
      <c r="C61" s="1621" t="s">
        <v>317</v>
      </c>
      <c r="D61" s="934" t="s">
        <v>44</v>
      </c>
      <c r="E61" s="328" t="s">
        <v>273</v>
      </c>
      <c r="F61" s="750"/>
      <c r="G61" s="426">
        <v>16</v>
      </c>
      <c r="H61" s="889" t="s">
        <v>317</v>
      </c>
      <c r="I61" s="934" t="s">
        <v>44</v>
      </c>
      <c r="J61" s="271"/>
      <c r="K61" s="913">
        <v>5.3</v>
      </c>
      <c r="L61" s="328"/>
      <c r="M61" s="1977">
        <v>16</v>
      </c>
      <c r="N61" s="732"/>
      <c r="O61" s="934" t="s">
        <v>44</v>
      </c>
      <c r="P61" s="328" t="s">
        <v>273</v>
      </c>
    </row>
    <row r="62" spans="1:16" s="7" customFormat="1" x14ac:dyDescent="0.25">
      <c r="A62" s="426">
        <v>17</v>
      </c>
      <c r="B62" s="515" t="s">
        <v>57</v>
      </c>
      <c r="C62" s="720" t="s">
        <v>614</v>
      </c>
      <c r="D62" s="934" t="s">
        <v>43</v>
      </c>
      <c r="E62" s="328" t="s">
        <v>273</v>
      </c>
      <c r="F62" s="750"/>
      <c r="G62" s="426">
        <v>17</v>
      </c>
      <c r="H62" s="1623" t="s">
        <v>642</v>
      </c>
      <c r="I62" s="934" t="s">
        <v>43</v>
      </c>
      <c r="J62" s="280"/>
      <c r="K62" s="913">
        <v>5.4</v>
      </c>
      <c r="L62" s="328"/>
      <c r="M62" s="1977">
        <v>17</v>
      </c>
      <c r="N62" s="91"/>
      <c r="O62" s="934" t="s">
        <v>43</v>
      </c>
      <c r="P62" s="328" t="s">
        <v>273</v>
      </c>
    </row>
    <row r="63" spans="1:16" s="7" customFormat="1" x14ac:dyDescent="0.25">
      <c r="A63" s="426">
        <v>18</v>
      </c>
      <c r="B63" s="515" t="s">
        <v>129</v>
      </c>
      <c r="C63" s="1602" t="s">
        <v>105</v>
      </c>
      <c r="D63" s="934" t="s">
        <v>130</v>
      </c>
      <c r="E63" s="328" t="s">
        <v>273</v>
      </c>
      <c r="F63" s="748"/>
      <c r="G63" s="426">
        <v>18</v>
      </c>
      <c r="H63" s="1601" t="s">
        <v>105</v>
      </c>
      <c r="I63" s="934" t="s">
        <v>130</v>
      </c>
      <c r="J63" s="271"/>
      <c r="K63" s="913">
        <v>6.3</v>
      </c>
      <c r="L63" s="135"/>
      <c r="M63" s="1977">
        <v>18</v>
      </c>
      <c r="N63" s="1975" t="s">
        <v>105</v>
      </c>
      <c r="O63" s="934" t="s">
        <v>130</v>
      </c>
      <c r="P63" s="1998"/>
    </row>
    <row r="64" spans="1:16" s="7" customFormat="1" x14ac:dyDescent="0.25">
      <c r="A64" s="426">
        <v>19</v>
      </c>
      <c r="B64" s="515" t="s">
        <v>17</v>
      </c>
      <c r="C64" s="1602" t="b">
        <v>0</v>
      </c>
      <c r="D64" s="934" t="s">
        <v>130</v>
      </c>
      <c r="E64" s="135"/>
      <c r="F64" s="175"/>
      <c r="G64" s="426">
        <v>19</v>
      </c>
      <c r="H64" s="1601" t="b">
        <v>0</v>
      </c>
      <c r="I64" s="934" t="s">
        <v>130</v>
      </c>
      <c r="J64" s="271"/>
      <c r="K64" s="913"/>
      <c r="L64" s="328"/>
      <c r="M64" s="1977">
        <v>19</v>
      </c>
      <c r="N64" s="1975" t="b">
        <v>0</v>
      </c>
      <c r="O64" s="934" t="s">
        <v>130</v>
      </c>
      <c r="P64" s="1998"/>
    </row>
    <row r="65" spans="1:16" s="7" customFormat="1" x14ac:dyDescent="0.25">
      <c r="A65" s="426">
        <v>20</v>
      </c>
      <c r="B65" s="515" t="s">
        <v>18</v>
      </c>
      <c r="C65" s="1602" t="s">
        <v>111</v>
      </c>
      <c r="D65" s="545" t="s">
        <v>130</v>
      </c>
      <c r="E65" s="328" t="s">
        <v>273</v>
      </c>
      <c r="F65" s="748"/>
      <c r="G65" s="426">
        <v>20</v>
      </c>
      <c r="H65" s="1601" t="s">
        <v>111</v>
      </c>
      <c r="I65" s="545" t="s">
        <v>130</v>
      </c>
      <c r="J65" s="271"/>
      <c r="K65" s="913"/>
      <c r="L65" s="135"/>
      <c r="M65" s="1977">
        <v>20</v>
      </c>
      <c r="N65" s="1975" t="s">
        <v>111</v>
      </c>
      <c r="O65" s="545" t="s">
        <v>130</v>
      </c>
      <c r="P65" s="1998"/>
    </row>
    <row r="66" spans="1:16" s="7" customFormat="1" x14ac:dyDescent="0.25">
      <c r="A66" s="426">
        <v>21</v>
      </c>
      <c r="B66" s="515" t="s">
        <v>58</v>
      </c>
      <c r="C66" s="1607" t="b">
        <v>1</v>
      </c>
      <c r="D66" s="934" t="s">
        <v>130</v>
      </c>
      <c r="E66" s="135"/>
      <c r="F66" s="175"/>
      <c r="G66" s="426">
        <v>21</v>
      </c>
      <c r="H66" s="1985" t="b">
        <v>1</v>
      </c>
      <c r="I66" s="934" t="s">
        <v>130</v>
      </c>
      <c r="J66" s="271"/>
      <c r="K66" s="913" t="s">
        <v>1106</v>
      </c>
      <c r="L66" s="328"/>
      <c r="M66" s="1977">
        <v>21</v>
      </c>
      <c r="N66" s="1985" t="b">
        <v>0</v>
      </c>
      <c r="O66" s="934" t="s">
        <v>130</v>
      </c>
      <c r="P66" s="328" t="s">
        <v>273</v>
      </c>
    </row>
    <row r="67" spans="1:16" s="7" customFormat="1" x14ac:dyDescent="0.25">
      <c r="A67" s="426">
        <v>22</v>
      </c>
      <c r="B67" s="515" t="s">
        <v>619</v>
      </c>
      <c r="C67" s="1602" t="s">
        <v>195</v>
      </c>
      <c r="D67" s="934" t="s">
        <v>130</v>
      </c>
      <c r="E67" s="328" t="s">
        <v>273</v>
      </c>
      <c r="F67" s="748"/>
      <c r="G67" s="426">
        <v>22</v>
      </c>
      <c r="H67" s="1602" t="s">
        <v>195</v>
      </c>
      <c r="I67" s="934" t="s">
        <v>130</v>
      </c>
      <c r="J67" s="271"/>
      <c r="K67" s="913" t="s">
        <v>1082</v>
      </c>
      <c r="L67" s="328"/>
      <c r="M67" s="1977">
        <v>22</v>
      </c>
      <c r="N67" s="1979" t="s">
        <v>195</v>
      </c>
      <c r="O67" s="934" t="s">
        <v>130</v>
      </c>
      <c r="P67" s="1998"/>
    </row>
    <row r="68" spans="1:16" s="7" customFormat="1" x14ac:dyDescent="0.25">
      <c r="A68" s="426">
        <v>23</v>
      </c>
      <c r="B68" s="515" t="s">
        <v>59</v>
      </c>
      <c r="C68" s="728">
        <f>C23</f>
        <v>-6.1000000000000004E-3</v>
      </c>
      <c r="D68" s="934" t="s">
        <v>44</v>
      </c>
      <c r="E68" s="328" t="s">
        <v>273</v>
      </c>
      <c r="F68" s="750"/>
      <c r="G68" s="426">
        <v>23</v>
      </c>
      <c r="H68" s="1624">
        <f>-0.0045</f>
        <v>-4.4999999999999997E-3</v>
      </c>
      <c r="I68" s="934" t="s">
        <v>44</v>
      </c>
      <c r="J68" s="281"/>
      <c r="K68" s="913" t="s">
        <v>1107</v>
      </c>
      <c r="L68" s="135"/>
      <c r="M68" s="1977">
        <v>23</v>
      </c>
      <c r="N68" s="2010">
        <f>-0.0045</f>
        <v>-4.4999999999999997E-3</v>
      </c>
      <c r="O68" s="934" t="s">
        <v>44</v>
      </c>
      <c r="P68" s="2005"/>
    </row>
    <row r="69" spans="1:16" s="7" customFormat="1" x14ac:dyDescent="0.25">
      <c r="A69" s="426">
        <v>24</v>
      </c>
      <c r="B69" s="515" t="s">
        <v>60</v>
      </c>
      <c r="C69" s="991" t="s">
        <v>112</v>
      </c>
      <c r="D69" s="934" t="s">
        <v>44</v>
      </c>
      <c r="E69" s="135"/>
      <c r="F69" s="175"/>
      <c r="G69" s="426">
        <v>24</v>
      </c>
      <c r="H69" s="966" t="s">
        <v>112</v>
      </c>
      <c r="I69" s="545" t="s">
        <v>44</v>
      </c>
      <c r="J69" s="271"/>
      <c r="K69" s="913"/>
      <c r="L69" s="135"/>
      <c r="M69" s="1977">
        <v>24</v>
      </c>
      <c r="N69" s="1975" t="s">
        <v>112</v>
      </c>
      <c r="O69" s="545" t="s">
        <v>44</v>
      </c>
      <c r="P69" s="1998"/>
    </row>
    <row r="70" spans="1:16" x14ac:dyDescent="0.25">
      <c r="A70" s="426">
        <v>25</v>
      </c>
      <c r="B70" s="515" t="s">
        <v>61</v>
      </c>
      <c r="C70" s="39"/>
      <c r="D70" s="934" t="s">
        <v>44</v>
      </c>
      <c r="E70" s="135"/>
      <c r="F70" s="643"/>
      <c r="G70" s="426">
        <v>25</v>
      </c>
      <c r="H70" s="68"/>
      <c r="I70" s="545" t="s">
        <v>44</v>
      </c>
      <c r="J70" s="271"/>
      <c r="K70" s="913"/>
      <c r="L70" s="135"/>
      <c r="M70" s="1977">
        <v>25</v>
      </c>
      <c r="N70" s="1989"/>
      <c r="O70" s="545" t="s">
        <v>44</v>
      </c>
      <c r="P70" s="1998"/>
    </row>
    <row r="71" spans="1:16" x14ac:dyDescent="0.25">
      <c r="A71" s="426">
        <v>26</v>
      </c>
      <c r="B71" s="515" t="s">
        <v>62</v>
      </c>
      <c r="C71" s="39"/>
      <c r="D71" s="934" t="s">
        <v>44</v>
      </c>
      <c r="E71" s="135"/>
      <c r="F71" s="175"/>
      <c r="G71" s="426">
        <v>26</v>
      </c>
      <c r="H71" s="68"/>
      <c r="I71" s="545" t="s">
        <v>44</v>
      </c>
      <c r="J71" s="271"/>
      <c r="K71" s="913"/>
      <c r="L71" s="135"/>
      <c r="M71" s="1977">
        <v>26</v>
      </c>
      <c r="N71" s="1989"/>
      <c r="O71" s="545" t="s">
        <v>44</v>
      </c>
      <c r="P71" s="1998"/>
    </row>
    <row r="72" spans="1:16" x14ac:dyDescent="0.25">
      <c r="A72" s="426">
        <v>27</v>
      </c>
      <c r="B72" s="515" t="s">
        <v>63</v>
      </c>
      <c r="C72" s="39"/>
      <c r="D72" s="934" t="s">
        <v>44</v>
      </c>
      <c r="E72" s="135"/>
      <c r="F72" s="175"/>
      <c r="G72" s="426">
        <v>27</v>
      </c>
      <c r="H72" s="68"/>
      <c r="I72" s="545" t="s">
        <v>44</v>
      </c>
      <c r="J72" s="271"/>
      <c r="K72" s="913"/>
      <c r="L72" s="135"/>
      <c r="M72" s="1977">
        <v>27</v>
      </c>
      <c r="N72" s="1989"/>
      <c r="O72" s="545" t="s">
        <v>44</v>
      </c>
      <c r="P72" s="1998"/>
    </row>
    <row r="73" spans="1:16" x14ac:dyDescent="0.25">
      <c r="A73" s="426">
        <v>28</v>
      </c>
      <c r="B73" s="515" t="s">
        <v>64</v>
      </c>
      <c r="C73" s="39"/>
      <c r="D73" s="934" t="s">
        <v>44</v>
      </c>
      <c r="E73" s="135"/>
      <c r="F73" s="175"/>
      <c r="G73" s="426">
        <v>28</v>
      </c>
      <c r="H73" s="68"/>
      <c r="I73" s="934" t="s">
        <v>44</v>
      </c>
      <c r="J73" s="271"/>
      <c r="K73" s="913"/>
      <c r="L73" s="135"/>
      <c r="M73" s="1977">
        <v>28</v>
      </c>
      <c r="N73" s="1989"/>
      <c r="O73" s="934" t="s">
        <v>44</v>
      </c>
      <c r="P73" s="1998"/>
    </row>
    <row r="74" spans="1:16" x14ac:dyDescent="0.25">
      <c r="A74" s="426">
        <v>29</v>
      </c>
      <c r="B74" s="515" t="s">
        <v>65</v>
      </c>
      <c r="C74" s="39"/>
      <c r="D74" s="934" t="s">
        <v>44</v>
      </c>
      <c r="E74" s="135"/>
      <c r="F74" s="175"/>
      <c r="G74" s="426">
        <v>29</v>
      </c>
      <c r="H74" s="68"/>
      <c r="I74" s="934" t="s">
        <v>44</v>
      </c>
      <c r="J74" s="271"/>
      <c r="K74" s="913"/>
      <c r="L74" s="135"/>
      <c r="M74" s="1977">
        <v>29</v>
      </c>
      <c r="N74" s="1989"/>
      <c r="O74" s="934" t="s">
        <v>44</v>
      </c>
      <c r="P74" s="1998"/>
    </row>
    <row r="75" spans="1:16" x14ac:dyDescent="0.25">
      <c r="A75" s="426">
        <v>30</v>
      </c>
      <c r="B75" s="515" t="s">
        <v>66</v>
      </c>
      <c r="C75" s="39"/>
      <c r="D75" s="934" t="s">
        <v>44</v>
      </c>
      <c r="E75" s="135"/>
      <c r="F75" s="175"/>
      <c r="G75" s="426">
        <v>30</v>
      </c>
      <c r="H75" s="68"/>
      <c r="I75" s="934" t="s">
        <v>44</v>
      </c>
      <c r="J75" s="271"/>
      <c r="K75" s="913"/>
      <c r="L75" s="135"/>
      <c r="M75" s="1977">
        <v>30</v>
      </c>
      <c r="N75" s="1989"/>
      <c r="O75" s="934" t="s">
        <v>44</v>
      </c>
      <c r="P75" s="1998"/>
    </row>
    <row r="76" spans="1:16" x14ac:dyDescent="0.25">
      <c r="A76" s="426">
        <v>31</v>
      </c>
      <c r="B76" s="515" t="s">
        <v>67</v>
      </c>
      <c r="C76" s="39"/>
      <c r="D76" s="934" t="s">
        <v>44</v>
      </c>
      <c r="E76" s="135"/>
      <c r="F76" s="175"/>
      <c r="G76" s="426">
        <v>31</v>
      </c>
      <c r="H76" s="68"/>
      <c r="I76" s="934" t="s">
        <v>44</v>
      </c>
      <c r="J76" s="271"/>
      <c r="K76" s="913"/>
      <c r="L76" s="135"/>
      <c r="M76" s="1977">
        <v>31</v>
      </c>
      <c r="N76" s="1989"/>
      <c r="O76" s="934" t="s">
        <v>44</v>
      </c>
      <c r="P76" s="1998"/>
    </row>
    <row r="77" spans="1:16" x14ac:dyDescent="0.25">
      <c r="A77" s="426">
        <v>32</v>
      </c>
      <c r="B77" s="515" t="s">
        <v>68</v>
      </c>
      <c r="C77" s="39"/>
      <c r="D77" s="934" t="s">
        <v>44</v>
      </c>
      <c r="E77" s="135"/>
      <c r="F77" s="175"/>
      <c r="G77" s="426">
        <v>32</v>
      </c>
      <c r="H77" s="68"/>
      <c r="I77" s="545" t="s">
        <v>44</v>
      </c>
      <c r="J77" s="271"/>
      <c r="K77" s="913"/>
      <c r="L77" s="135"/>
      <c r="M77" s="1977">
        <v>32</v>
      </c>
      <c r="N77" s="1989"/>
      <c r="O77" s="545" t="s">
        <v>44</v>
      </c>
      <c r="P77" s="1998"/>
    </row>
    <row r="78" spans="1:16" x14ac:dyDescent="0.25">
      <c r="A78" s="426">
        <v>35</v>
      </c>
      <c r="B78" s="515" t="s">
        <v>72</v>
      </c>
      <c r="C78" s="39"/>
      <c r="D78" s="934" t="s">
        <v>43</v>
      </c>
      <c r="E78" s="135"/>
      <c r="F78" s="175"/>
      <c r="G78" s="426">
        <v>35</v>
      </c>
      <c r="H78" s="68"/>
      <c r="I78" s="545" t="s">
        <v>43</v>
      </c>
      <c r="J78" s="271"/>
      <c r="K78" s="913"/>
      <c r="L78" s="135"/>
      <c r="M78" s="1977">
        <v>35</v>
      </c>
      <c r="N78" s="1989"/>
      <c r="O78" s="545" t="s">
        <v>43</v>
      </c>
      <c r="P78" s="1998"/>
    </row>
    <row r="79" spans="1:16" x14ac:dyDescent="0.25">
      <c r="A79" s="426">
        <v>36</v>
      </c>
      <c r="B79" s="515" t="s">
        <v>73</v>
      </c>
      <c r="C79" s="39"/>
      <c r="D79" s="934" t="s">
        <v>44</v>
      </c>
      <c r="E79" s="135"/>
      <c r="F79" s="175"/>
      <c r="G79" s="426">
        <v>36</v>
      </c>
      <c r="H79" s="68"/>
      <c r="I79" s="545" t="s">
        <v>44</v>
      </c>
      <c r="J79" s="271"/>
      <c r="K79" s="913"/>
      <c r="L79" s="135"/>
      <c r="M79" s="1977">
        <v>36</v>
      </c>
      <c r="N79" s="1989"/>
      <c r="O79" s="545" t="s">
        <v>44</v>
      </c>
      <c r="P79" s="1998"/>
    </row>
    <row r="80" spans="1:16" s="7" customFormat="1" x14ac:dyDescent="0.25">
      <c r="A80" s="426">
        <v>37</v>
      </c>
      <c r="B80" s="515" t="s">
        <v>69</v>
      </c>
      <c r="C80" s="996">
        <f>C21</f>
        <v>10162756.897260273</v>
      </c>
      <c r="D80" s="934" t="s">
        <v>130</v>
      </c>
      <c r="E80" s="135"/>
      <c r="F80" s="175"/>
      <c r="G80" s="426">
        <v>37</v>
      </c>
      <c r="H80" s="96">
        <v>10162756.897260273</v>
      </c>
      <c r="I80" s="545" t="s">
        <v>130</v>
      </c>
      <c r="J80" s="274"/>
      <c r="K80" s="913" t="s">
        <v>1108</v>
      </c>
      <c r="L80" s="328"/>
      <c r="M80" s="1977">
        <v>37</v>
      </c>
      <c r="N80" s="1981">
        <v>10162756.897260273</v>
      </c>
      <c r="O80" s="545" t="s">
        <v>130</v>
      </c>
      <c r="P80" s="2001"/>
    </row>
    <row r="81" spans="1:16" x14ac:dyDescent="0.25">
      <c r="A81" s="426">
        <v>38</v>
      </c>
      <c r="B81" s="515" t="s">
        <v>70</v>
      </c>
      <c r="C81" s="114"/>
      <c r="D81" s="934" t="s">
        <v>44</v>
      </c>
      <c r="E81" s="328" t="s">
        <v>273</v>
      </c>
      <c r="F81" s="750"/>
      <c r="G81" s="426">
        <v>38</v>
      </c>
      <c r="H81" s="61"/>
      <c r="I81" s="545" t="s">
        <v>44</v>
      </c>
      <c r="J81" s="274"/>
      <c r="K81" s="913"/>
      <c r="L81" s="135"/>
      <c r="M81" s="1977">
        <v>38</v>
      </c>
      <c r="N81" s="534">
        <f>C21*(1+((C23*7)/360))</f>
        <v>10161551.481372736</v>
      </c>
      <c r="O81" s="545" t="s">
        <v>44</v>
      </c>
      <c r="P81" s="328" t="s">
        <v>273</v>
      </c>
    </row>
    <row r="82" spans="1:16" s="7" customFormat="1" x14ac:dyDescent="0.25">
      <c r="A82" s="426">
        <v>39</v>
      </c>
      <c r="B82" s="515" t="s">
        <v>71</v>
      </c>
      <c r="C82" s="991" t="str">
        <f>C22</f>
        <v>EUR</v>
      </c>
      <c r="D82" s="934" t="s">
        <v>130</v>
      </c>
      <c r="E82" s="135"/>
      <c r="F82" s="175"/>
      <c r="G82" s="426">
        <v>39</v>
      </c>
      <c r="H82" s="966" t="s">
        <v>99</v>
      </c>
      <c r="I82" s="936" t="s">
        <v>130</v>
      </c>
      <c r="J82" s="271"/>
      <c r="K82" s="913">
        <v>5.5</v>
      </c>
      <c r="L82" s="328"/>
      <c r="M82" s="1977">
        <v>39</v>
      </c>
      <c r="N82" s="1975" t="s">
        <v>99</v>
      </c>
      <c r="O82" s="936" t="s">
        <v>130</v>
      </c>
      <c r="P82" s="1998"/>
    </row>
    <row r="83" spans="1:16" s="7" customFormat="1" x14ac:dyDescent="0.25">
      <c r="A83" s="426">
        <v>73</v>
      </c>
      <c r="B83" s="515" t="s">
        <v>81</v>
      </c>
      <c r="C83" s="1748" t="b">
        <v>1</v>
      </c>
      <c r="D83" s="545" t="s">
        <v>130</v>
      </c>
      <c r="E83" s="328" t="s">
        <v>273</v>
      </c>
      <c r="F83" s="643"/>
      <c r="G83" s="426">
        <v>73</v>
      </c>
      <c r="H83" s="1990" t="b">
        <v>1</v>
      </c>
      <c r="I83" s="1214" t="s">
        <v>130</v>
      </c>
      <c r="J83" s="271"/>
      <c r="K83" s="913">
        <v>6.1</v>
      </c>
      <c r="L83" s="135"/>
      <c r="M83" s="1977">
        <v>73</v>
      </c>
      <c r="N83" s="1990" t="b">
        <v>1</v>
      </c>
      <c r="O83" s="1977" t="s">
        <v>130</v>
      </c>
      <c r="P83" s="1998"/>
    </row>
    <row r="84" spans="1:16" x14ac:dyDescent="0.25">
      <c r="A84" s="426">
        <v>74</v>
      </c>
      <c r="B84" s="515" t="s">
        <v>78</v>
      </c>
      <c r="C84" s="1162" t="s">
        <v>901</v>
      </c>
      <c r="D84" s="935" t="s">
        <v>723</v>
      </c>
      <c r="E84" s="135"/>
      <c r="F84" s="516"/>
      <c r="G84" s="426">
        <v>74</v>
      </c>
      <c r="H84" s="1162" t="s">
        <v>591</v>
      </c>
      <c r="I84" s="203" t="s">
        <v>723</v>
      </c>
      <c r="J84" s="279"/>
      <c r="K84" s="913">
        <v>6.2</v>
      </c>
      <c r="L84" s="328"/>
      <c r="M84" s="1977">
        <v>74</v>
      </c>
      <c r="N84" s="1162" t="s">
        <v>591</v>
      </c>
      <c r="O84" s="203" t="s">
        <v>723</v>
      </c>
      <c r="P84" s="2004"/>
    </row>
    <row r="85" spans="1:16" s="7" customFormat="1" x14ac:dyDescent="0.25">
      <c r="A85" s="426">
        <v>75</v>
      </c>
      <c r="B85" s="515" t="s">
        <v>19</v>
      </c>
      <c r="C85" s="991" t="s">
        <v>113</v>
      </c>
      <c r="D85" s="545" t="s">
        <v>44</v>
      </c>
      <c r="E85" s="328"/>
      <c r="F85" s="750"/>
      <c r="G85" s="426">
        <v>75</v>
      </c>
      <c r="H85" s="1162" t="s">
        <v>591</v>
      </c>
      <c r="I85" s="203" t="s">
        <v>723</v>
      </c>
      <c r="J85" s="271"/>
      <c r="K85" s="913"/>
      <c r="L85" s="135"/>
      <c r="M85" s="1977">
        <v>75</v>
      </c>
      <c r="N85" s="1162" t="s">
        <v>591</v>
      </c>
      <c r="O85" s="203" t="s">
        <v>723</v>
      </c>
      <c r="P85" s="1998"/>
    </row>
    <row r="86" spans="1:16" x14ac:dyDescent="0.25">
      <c r="A86" s="426">
        <v>76</v>
      </c>
      <c r="B86" s="1006" t="s">
        <v>30</v>
      </c>
      <c r="C86" s="39"/>
      <c r="D86" s="545" t="s">
        <v>44</v>
      </c>
      <c r="E86" s="135"/>
      <c r="F86" s="175"/>
      <c r="G86" s="426">
        <v>76</v>
      </c>
      <c r="H86" s="1162" t="s">
        <v>591</v>
      </c>
      <c r="I86" s="203" t="s">
        <v>723</v>
      </c>
      <c r="J86" s="271"/>
      <c r="K86" s="913"/>
      <c r="L86" s="135"/>
      <c r="M86" s="1977">
        <v>76</v>
      </c>
      <c r="N86" s="1162" t="s">
        <v>591</v>
      </c>
      <c r="O86" s="203" t="s">
        <v>723</v>
      </c>
      <c r="P86" s="1998"/>
    </row>
    <row r="87" spans="1:16" x14ac:dyDescent="0.25">
      <c r="A87" s="426">
        <v>77</v>
      </c>
      <c r="B87" s="1006" t="s">
        <v>31</v>
      </c>
      <c r="C87" s="39"/>
      <c r="D87" s="545" t="s">
        <v>44</v>
      </c>
      <c r="E87" s="135"/>
      <c r="F87" s="175"/>
      <c r="G87" s="426">
        <v>77</v>
      </c>
      <c r="H87" s="1162" t="s">
        <v>591</v>
      </c>
      <c r="I87" s="203" t="s">
        <v>723</v>
      </c>
      <c r="J87" s="271"/>
      <c r="K87" s="913"/>
      <c r="L87" s="135"/>
      <c r="M87" s="1977">
        <v>77</v>
      </c>
      <c r="N87" s="1162" t="s">
        <v>591</v>
      </c>
      <c r="O87" s="203" t="s">
        <v>723</v>
      </c>
      <c r="P87" s="1998"/>
    </row>
    <row r="88" spans="1:16" s="7" customFormat="1" x14ac:dyDescent="0.25">
      <c r="A88" s="426">
        <v>78</v>
      </c>
      <c r="B88" s="1006" t="s">
        <v>77</v>
      </c>
      <c r="C88" s="991" t="str">
        <f>H17</f>
        <v>DE0001102317</v>
      </c>
      <c r="D88" s="545" t="s">
        <v>44</v>
      </c>
      <c r="E88" s="135"/>
      <c r="F88" s="175"/>
      <c r="G88" s="426">
        <v>78</v>
      </c>
      <c r="H88" s="1162" t="s">
        <v>591</v>
      </c>
      <c r="I88" s="1214" t="s">
        <v>723</v>
      </c>
      <c r="J88" s="271"/>
      <c r="K88" s="913"/>
      <c r="L88" s="135"/>
      <c r="M88" s="1977">
        <v>78</v>
      </c>
      <c r="N88" s="1162" t="s">
        <v>591</v>
      </c>
      <c r="O88" s="1977" t="s">
        <v>723</v>
      </c>
      <c r="P88" s="1998"/>
    </row>
    <row r="89" spans="1:16" s="7" customFormat="1" x14ac:dyDescent="0.25">
      <c r="A89" s="426">
        <v>79</v>
      </c>
      <c r="B89" s="1006" t="s">
        <v>76</v>
      </c>
      <c r="C89" s="991" t="s">
        <v>118</v>
      </c>
      <c r="D89" s="545" t="s">
        <v>44</v>
      </c>
      <c r="E89" s="135"/>
      <c r="F89" s="175"/>
      <c r="G89" s="426">
        <v>79</v>
      </c>
      <c r="H89" s="1162" t="s">
        <v>591</v>
      </c>
      <c r="I89" s="1214" t="s">
        <v>723</v>
      </c>
      <c r="J89" s="271"/>
      <c r="K89" s="913">
        <v>6.12</v>
      </c>
      <c r="L89" s="328"/>
      <c r="M89" s="1977">
        <v>79</v>
      </c>
      <c r="N89" s="1162" t="s">
        <v>591</v>
      </c>
      <c r="O89" s="1977" t="s">
        <v>723</v>
      </c>
      <c r="P89" s="1998"/>
    </row>
    <row r="90" spans="1:16" s="7" customFormat="1" x14ac:dyDescent="0.25">
      <c r="A90" s="426">
        <v>83</v>
      </c>
      <c r="B90" s="1006" t="s">
        <v>20</v>
      </c>
      <c r="C90" s="1712">
        <f>-C19</f>
        <v>-10000000</v>
      </c>
      <c r="D90" s="545" t="s">
        <v>44</v>
      </c>
      <c r="E90" s="328" t="s">
        <v>273</v>
      </c>
      <c r="F90" s="175"/>
      <c r="G90" s="426">
        <v>83</v>
      </c>
      <c r="H90" s="1162" t="s">
        <v>591</v>
      </c>
      <c r="I90" s="1214" t="s">
        <v>723</v>
      </c>
      <c r="J90" s="274"/>
      <c r="K90" s="913" t="s">
        <v>1111</v>
      </c>
      <c r="L90" s="135"/>
      <c r="M90" s="1977">
        <v>83</v>
      </c>
      <c r="N90" s="1162" t="s">
        <v>591</v>
      </c>
      <c r="O90" s="1977" t="s">
        <v>723</v>
      </c>
      <c r="P90" s="2001"/>
    </row>
    <row r="91" spans="1:16" s="7" customFormat="1" x14ac:dyDescent="0.25">
      <c r="A91" s="426">
        <v>85</v>
      </c>
      <c r="B91" s="515" t="s">
        <v>21</v>
      </c>
      <c r="C91" s="991" t="s">
        <v>99</v>
      </c>
      <c r="D91" s="545" t="s">
        <v>43</v>
      </c>
      <c r="E91" s="135"/>
      <c r="F91" s="175"/>
      <c r="G91" s="426">
        <v>85</v>
      </c>
      <c r="H91" s="1162" t="s">
        <v>591</v>
      </c>
      <c r="I91" s="203" t="s">
        <v>723</v>
      </c>
      <c r="J91" s="271"/>
      <c r="K91" s="913">
        <v>6.5</v>
      </c>
      <c r="L91" s="328"/>
      <c r="M91" s="1977">
        <v>85</v>
      </c>
      <c r="N91" s="1162" t="s">
        <v>591</v>
      </c>
      <c r="O91" s="203" t="s">
        <v>723</v>
      </c>
      <c r="P91" s="1998"/>
    </row>
    <row r="92" spans="1:16" s="7" customFormat="1" x14ac:dyDescent="0.25">
      <c r="A92" s="426">
        <v>86</v>
      </c>
      <c r="B92" s="515" t="s">
        <v>22</v>
      </c>
      <c r="C92" s="39"/>
      <c r="D92" s="545" t="s">
        <v>43</v>
      </c>
      <c r="E92" s="328" t="s">
        <v>273</v>
      </c>
      <c r="F92" s="175"/>
      <c r="G92" s="426">
        <v>86</v>
      </c>
      <c r="H92" s="1162" t="s">
        <v>591</v>
      </c>
      <c r="I92" s="1253" t="s">
        <v>723</v>
      </c>
      <c r="J92" s="271"/>
      <c r="K92" s="913">
        <v>6.6</v>
      </c>
      <c r="L92" s="328"/>
      <c r="M92" s="1977">
        <v>86</v>
      </c>
      <c r="N92" s="1162" t="s">
        <v>591</v>
      </c>
      <c r="O92" s="1253" t="s">
        <v>723</v>
      </c>
      <c r="P92" s="1998"/>
    </row>
    <row r="93" spans="1:16" s="7" customFormat="1" x14ac:dyDescent="0.25">
      <c r="A93" s="426">
        <v>87</v>
      </c>
      <c r="B93" s="515" t="s">
        <v>23</v>
      </c>
      <c r="C93" s="1007">
        <f>(C20/C19)*100</f>
        <v>102.13826027397259</v>
      </c>
      <c r="D93" s="545" t="s">
        <v>44</v>
      </c>
      <c r="E93" s="328" t="s">
        <v>273</v>
      </c>
      <c r="F93" s="748"/>
      <c r="G93" s="426">
        <v>87</v>
      </c>
      <c r="H93" s="1162" t="s">
        <v>591</v>
      </c>
      <c r="I93" s="203" t="s">
        <v>723</v>
      </c>
      <c r="J93" s="1907"/>
      <c r="K93" s="913">
        <v>6.7</v>
      </c>
      <c r="L93" s="328"/>
      <c r="M93" s="1977">
        <v>87</v>
      </c>
      <c r="N93" s="1162" t="s">
        <v>591</v>
      </c>
      <c r="O93" s="203" t="s">
        <v>723</v>
      </c>
      <c r="P93" s="2006"/>
    </row>
    <row r="94" spans="1:16" s="7" customFormat="1" x14ac:dyDescent="0.25">
      <c r="A94" s="426">
        <v>88</v>
      </c>
      <c r="B94" s="515" t="s">
        <v>24</v>
      </c>
      <c r="C94" s="96">
        <f>C20</f>
        <v>10213826.02739726</v>
      </c>
      <c r="D94" s="545" t="s">
        <v>44</v>
      </c>
      <c r="E94" s="328" t="s">
        <v>273</v>
      </c>
      <c r="F94" s="748"/>
      <c r="G94" s="426">
        <v>88</v>
      </c>
      <c r="H94" s="1162" t="s">
        <v>591</v>
      </c>
      <c r="I94" s="203" t="s">
        <v>723</v>
      </c>
      <c r="J94" s="274"/>
      <c r="K94" s="913" t="s">
        <v>1112</v>
      </c>
      <c r="L94" s="139"/>
      <c r="M94" s="1977">
        <v>88</v>
      </c>
      <c r="N94" s="1162" t="s">
        <v>591</v>
      </c>
      <c r="O94" s="203" t="s">
        <v>723</v>
      </c>
      <c r="P94" s="2001"/>
    </row>
    <row r="95" spans="1:16" s="7" customFormat="1" x14ac:dyDescent="0.25">
      <c r="A95" s="426">
        <v>89</v>
      </c>
      <c r="B95" s="515" t="s">
        <v>25</v>
      </c>
      <c r="C95" s="1031">
        <v>0.5</v>
      </c>
      <c r="D95" s="545" t="s">
        <v>44</v>
      </c>
      <c r="E95" s="139"/>
      <c r="F95" s="749"/>
      <c r="G95" s="426">
        <v>89</v>
      </c>
      <c r="H95" s="1162" t="s">
        <v>591</v>
      </c>
      <c r="I95" s="1214" t="s">
        <v>723</v>
      </c>
      <c r="J95" s="283"/>
      <c r="K95" s="913" t="s">
        <v>1113</v>
      </c>
      <c r="L95" s="139"/>
      <c r="M95" s="1977">
        <v>89</v>
      </c>
      <c r="N95" s="1162" t="s">
        <v>591</v>
      </c>
      <c r="O95" s="1977" t="s">
        <v>723</v>
      </c>
      <c r="P95" s="2007"/>
    </row>
    <row r="96" spans="1:16" s="7" customFormat="1" x14ac:dyDescent="0.25">
      <c r="A96" s="426">
        <v>90</v>
      </c>
      <c r="B96" s="515" t="s">
        <v>26</v>
      </c>
      <c r="C96" s="991" t="s">
        <v>114</v>
      </c>
      <c r="D96" s="545" t="s">
        <v>44</v>
      </c>
      <c r="E96" s="139"/>
      <c r="F96" s="749"/>
      <c r="G96" s="426">
        <v>90</v>
      </c>
      <c r="H96" s="1162" t="s">
        <v>591</v>
      </c>
      <c r="I96" s="203" t="s">
        <v>723</v>
      </c>
      <c r="J96" s="271"/>
      <c r="K96" s="913">
        <v>6.13</v>
      </c>
      <c r="L96" s="328"/>
      <c r="M96" s="1977">
        <v>90</v>
      </c>
      <c r="N96" s="1162" t="s">
        <v>591</v>
      </c>
      <c r="O96" s="203" t="s">
        <v>723</v>
      </c>
      <c r="P96" s="1998"/>
    </row>
    <row r="97" spans="1:16" s="7" customFormat="1" x14ac:dyDescent="0.25">
      <c r="A97" s="426">
        <v>91</v>
      </c>
      <c r="B97" s="515" t="s">
        <v>27</v>
      </c>
      <c r="C97" s="1010" t="s">
        <v>121</v>
      </c>
      <c r="D97" s="545" t="s">
        <v>44</v>
      </c>
      <c r="E97" s="328" t="s">
        <v>273</v>
      </c>
      <c r="F97" s="748"/>
      <c r="G97" s="426">
        <v>91</v>
      </c>
      <c r="H97" s="1162" t="s">
        <v>591</v>
      </c>
      <c r="I97" s="1214" t="s">
        <v>723</v>
      </c>
      <c r="J97" s="284"/>
      <c r="K97" s="913"/>
      <c r="L97" s="139"/>
      <c r="M97" s="1977">
        <v>91</v>
      </c>
      <c r="N97" s="1162" t="s">
        <v>591</v>
      </c>
      <c r="O97" s="1977" t="s">
        <v>723</v>
      </c>
      <c r="P97" s="2008"/>
    </row>
    <row r="98" spans="1:16" s="7" customFormat="1" x14ac:dyDescent="0.25">
      <c r="A98" s="426">
        <v>92</v>
      </c>
      <c r="B98" s="515" t="s">
        <v>28</v>
      </c>
      <c r="C98" s="991" t="s">
        <v>115</v>
      </c>
      <c r="D98" s="545" t="s">
        <v>44</v>
      </c>
      <c r="E98" s="139"/>
      <c r="F98" s="749"/>
      <c r="G98" s="426">
        <v>92</v>
      </c>
      <c r="H98" s="1162" t="s">
        <v>591</v>
      </c>
      <c r="I98" s="1214" t="s">
        <v>723</v>
      </c>
      <c r="J98" s="271"/>
      <c r="K98" s="913">
        <v>6.11</v>
      </c>
      <c r="L98" s="139"/>
      <c r="M98" s="1977">
        <v>92</v>
      </c>
      <c r="N98" s="1162" t="s">
        <v>591</v>
      </c>
      <c r="O98" s="1977" t="s">
        <v>723</v>
      </c>
      <c r="P98" s="1998"/>
    </row>
    <row r="99" spans="1:16" s="7" customFormat="1" x14ac:dyDescent="0.25">
      <c r="A99" s="426">
        <v>93</v>
      </c>
      <c r="B99" s="515" t="s">
        <v>75</v>
      </c>
      <c r="C99" s="1011" t="s">
        <v>119</v>
      </c>
      <c r="D99" s="545" t="s">
        <v>44</v>
      </c>
      <c r="E99" s="139"/>
      <c r="F99" s="749"/>
      <c r="G99" s="426">
        <v>93</v>
      </c>
      <c r="H99" s="1162" t="s">
        <v>591</v>
      </c>
      <c r="I99" s="1214" t="s">
        <v>723</v>
      </c>
      <c r="J99" s="271"/>
      <c r="K99" s="1647">
        <v>6.1</v>
      </c>
      <c r="L99" s="139"/>
      <c r="M99" s="1977">
        <v>93</v>
      </c>
      <c r="N99" s="1162" t="s">
        <v>591</v>
      </c>
      <c r="O99" s="1977" t="s">
        <v>723</v>
      </c>
      <c r="P99" s="1998"/>
    </row>
    <row r="100" spans="1:16" s="7" customFormat="1" x14ac:dyDescent="0.25">
      <c r="A100" s="426">
        <v>94</v>
      </c>
      <c r="B100" s="515" t="s">
        <v>74</v>
      </c>
      <c r="C100" s="991" t="s">
        <v>116</v>
      </c>
      <c r="D100" s="545" t="s">
        <v>44</v>
      </c>
      <c r="E100" s="139"/>
      <c r="F100" s="749"/>
      <c r="G100" s="426">
        <v>94</v>
      </c>
      <c r="H100" s="1162" t="s">
        <v>591</v>
      </c>
      <c r="I100" s="203" t="s">
        <v>723</v>
      </c>
      <c r="J100" s="271"/>
      <c r="K100" s="913">
        <v>6.14</v>
      </c>
      <c r="L100" s="328"/>
      <c r="M100" s="1977">
        <v>94</v>
      </c>
      <c r="N100" s="1162" t="s">
        <v>591</v>
      </c>
      <c r="O100" s="203" t="s">
        <v>723</v>
      </c>
      <c r="P100" s="1998"/>
    </row>
    <row r="101" spans="1:16" s="7" customFormat="1" x14ac:dyDescent="0.25">
      <c r="A101" s="426">
        <v>95</v>
      </c>
      <c r="B101" s="1006" t="s">
        <v>38</v>
      </c>
      <c r="C101" s="991" t="b">
        <v>1</v>
      </c>
      <c r="D101" s="545" t="s">
        <v>44</v>
      </c>
      <c r="E101" s="328" t="s">
        <v>273</v>
      </c>
      <c r="F101" s="748"/>
      <c r="G101" s="426">
        <v>95</v>
      </c>
      <c r="H101" s="1162" t="s">
        <v>591</v>
      </c>
      <c r="I101" s="203" t="s">
        <v>723</v>
      </c>
      <c r="J101" s="271"/>
      <c r="K101" s="913">
        <v>6.15</v>
      </c>
      <c r="L101" s="815"/>
      <c r="M101" s="1977">
        <v>95</v>
      </c>
      <c r="N101" s="1162" t="s">
        <v>591</v>
      </c>
      <c r="O101" s="203" t="s">
        <v>723</v>
      </c>
      <c r="P101" s="1998"/>
    </row>
    <row r="102" spans="1:16" x14ac:dyDescent="0.25">
      <c r="A102" s="203">
        <v>96</v>
      </c>
      <c r="B102" s="526" t="s">
        <v>36</v>
      </c>
      <c r="C102" s="39"/>
      <c r="D102" s="545" t="s">
        <v>44</v>
      </c>
      <c r="G102" s="203">
        <v>96</v>
      </c>
      <c r="H102" s="1162" t="s">
        <v>591</v>
      </c>
      <c r="I102" s="1214" t="s">
        <v>723</v>
      </c>
      <c r="J102" s="271"/>
      <c r="K102" s="913"/>
      <c r="L102" s="815"/>
      <c r="M102" s="203">
        <v>96</v>
      </c>
      <c r="N102" s="1162" t="s">
        <v>591</v>
      </c>
      <c r="O102" s="1977" t="s">
        <v>723</v>
      </c>
      <c r="P102" s="1998"/>
    </row>
    <row r="103" spans="1:16" x14ac:dyDescent="0.25">
      <c r="A103" s="203">
        <v>97</v>
      </c>
      <c r="B103" s="526" t="s">
        <v>32</v>
      </c>
      <c r="C103" s="39"/>
      <c r="D103" s="545" t="s">
        <v>44</v>
      </c>
      <c r="G103" s="203">
        <v>97</v>
      </c>
      <c r="H103" s="1162" t="s">
        <v>591</v>
      </c>
      <c r="I103" s="1214" t="s">
        <v>723</v>
      </c>
      <c r="J103" s="271"/>
      <c r="K103" s="913"/>
      <c r="L103" s="815"/>
      <c r="M103" s="203">
        <v>97</v>
      </c>
      <c r="N103" s="1162" t="s">
        <v>591</v>
      </c>
      <c r="O103" s="1977" t="s">
        <v>723</v>
      </c>
      <c r="P103" s="1998"/>
    </row>
    <row r="104" spans="1:16" s="7" customFormat="1" x14ac:dyDescent="0.25">
      <c r="A104" s="203">
        <v>98</v>
      </c>
      <c r="B104" s="526" t="s">
        <v>39</v>
      </c>
      <c r="C104" s="991" t="s">
        <v>47</v>
      </c>
      <c r="D104" s="934" t="s">
        <v>130</v>
      </c>
      <c r="E104" s="815"/>
      <c r="F104" s="143"/>
      <c r="G104" s="203">
        <v>98</v>
      </c>
      <c r="H104" s="1608" t="s">
        <v>42</v>
      </c>
      <c r="I104" s="203" t="s">
        <v>130</v>
      </c>
      <c r="J104" s="271"/>
      <c r="K104" s="913" t="s">
        <v>1115</v>
      </c>
      <c r="L104" s="135"/>
      <c r="M104" s="203">
        <v>98</v>
      </c>
      <c r="N104" s="1985" t="s">
        <v>42</v>
      </c>
      <c r="O104" s="203" t="s">
        <v>130</v>
      </c>
      <c r="P104" s="328" t="s">
        <v>273</v>
      </c>
    </row>
    <row r="105" spans="1:16" s="7" customFormat="1" x14ac:dyDescent="0.25">
      <c r="A105" s="203">
        <v>99</v>
      </c>
      <c r="B105" s="526" t="s">
        <v>29</v>
      </c>
      <c r="C105" s="991" t="s">
        <v>117</v>
      </c>
      <c r="D105" s="934" t="s">
        <v>130</v>
      </c>
      <c r="E105" s="135"/>
      <c r="F105" s="643"/>
      <c r="G105" s="203">
        <v>99</v>
      </c>
      <c r="H105" s="966" t="s">
        <v>117</v>
      </c>
      <c r="I105" s="203" t="s">
        <v>130</v>
      </c>
      <c r="J105" s="271"/>
      <c r="K105" s="913">
        <v>8.1</v>
      </c>
      <c r="L105" s="815"/>
      <c r="M105" s="203">
        <v>99</v>
      </c>
      <c r="N105" s="1975" t="s">
        <v>117</v>
      </c>
      <c r="O105" s="203" t="s">
        <v>130</v>
      </c>
      <c r="P105" s="1998"/>
    </row>
    <row r="106" spans="1:16" s="7" customFormat="1" x14ac:dyDescent="0.25">
      <c r="A106" s="134" t="s">
        <v>122</v>
      </c>
      <c r="C106" s="63">
        <v>47</v>
      </c>
      <c r="D106" s="53"/>
      <c r="E106" s="815"/>
      <c r="F106" s="143"/>
      <c r="G106" s="134"/>
      <c r="H106" s="63">
        <v>33</v>
      </c>
      <c r="I106" s="63"/>
      <c r="J106" s="1978"/>
      <c r="L106" s="745"/>
      <c r="M106" s="134"/>
      <c r="N106" s="63">
        <v>32</v>
      </c>
      <c r="O106" s="63"/>
      <c r="P106" s="1978"/>
    </row>
    <row r="107" spans="1:16" s="7" customFormat="1" x14ac:dyDescent="0.25">
      <c r="C107" s="152"/>
      <c r="D107" s="54"/>
      <c r="E107" s="815"/>
      <c r="F107" s="143"/>
      <c r="G107" s="2343" t="s">
        <v>793</v>
      </c>
      <c r="H107" s="2343"/>
      <c r="I107" s="2343"/>
      <c r="J107" s="2343"/>
      <c r="K107" s="2343"/>
      <c r="L107" s="1261"/>
      <c r="M107" s="1261"/>
      <c r="N107" s="1261"/>
      <c r="P107" s="757"/>
    </row>
    <row r="108" spans="1:16" s="7" customFormat="1" ht="15.75" customHeight="1" x14ac:dyDescent="0.25">
      <c r="A108" s="635">
        <v>1.1000000000000001</v>
      </c>
      <c r="B108" s="2257" t="s">
        <v>158</v>
      </c>
      <c r="C108" s="2257"/>
      <c r="D108" s="2257"/>
      <c r="E108" s="2257"/>
      <c r="F108" s="943"/>
      <c r="G108" s="1980">
        <v>1.2</v>
      </c>
      <c r="H108" s="2354" t="s">
        <v>501</v>
      </c>
      <c r="I108" s="2354"/>
      <c r="J108" s="2354"/>
      <c r="K108" s="2354"/>
      <c r="M108" s="2351">
        <v>2.2999999999999998</v>
      </c>
      <c r="N108" s="2346" t="s">
        <v>1140</v>
      </c>
      <c r="O108" s="2347"/>
      <c r="P108" s="757"/>
    </row>
    <row r="109" spans="1:16" s="7" customFormat="1" ht="15.75" customHeight="1" x14ac:dyDescent="0.25">
      <c r="A109" s="635">
        <v>1.2</v>
      </c>
      <c r="B109" s="2222" t="s">
        <v>303</v>
      </c>
      <c r="C109" s="2222"/>
      <c r="D109" s="2222"/>
      <c r="E109" s="2222"/>
      <c r="F109" s="1742"/>
      <c r="G109" s="2234">
        <v>2.2999999999999998</v>
      </c>
      <c r="H109" s="2199" t="s">
        <v>742</v>
      </c>
      <c r="I109" s="2199"/>
      <c r="J109" s="2199"/>
      <c r="K109" s="2199"/>
      <c r="M109" s="2351"/>
      <c r="N109" s="2346"/>
      <c r="O109" s="2348"/>
      <c r="P109" s="757"/>
    </row>
    <row r="110" spans="1:16" s="7" customFormat="1" x14ac:dyDescent="0.25">
      <c r="A110" s="635">
        <v>1.7</v>
      </c>
      <c r="B110" s="2222" t="s">
        <v>380</v>
      </c>
      <c r="C110" s="2222"/>
      <c r="D110" s="2222"/>
      <c r="E110" s="2222"/>
      <c r="F110" s="1742"/>
      <c r="G110" s="2234"/>
      <c r="H110" s="2199"/>
      <c r="I110" s="2199"/>
      <c r="J110" s="2199"/>
      <c r="K110" s="2199"/>
      <c r="M110" s="2352"/>
      <c r="N110" s="2349"/>
      <c r="O110" s="2350"/>
      <c r="P110" s="757"/>
    </row>
    <row r="111" spans="1:16" s="7" customFormat="1" ht="15.75" customHeight="1" x14ac:dyDescent="0.25">
      <c r="A111" s="635">
        <v>1.8</v>
      </c>
      <c r="B111" s="2222" t="s">
        <v>381</v>
      </c>
      <c r="C111" s="2222"/>
      <c r="D111" s="2222"/>
      <c r="E111" s="2222"/>
      <c r="F111" s="1742"/>
      <c r="G111" s="2234"/>
      <c r="H111" s="2199"/>
      <c r="I111" s="2199"/>
      <c r="J111" s="2199"/>
      <c r="K111" s="2199"/>
      <c r="M111" s="2213">
        <v>2.16</v>
      </c>
      <c r="N111" s="2353" t="s">
        <v>1145</v>
      </c>
      <c r="O111" s="2347"/>
      <c r="P111" s="757"/>
    </row>
    <row r="112" spans="1:16" s="7" customFormat="1" x14ac:dyDescent="0.25">
      <c r="A112" s="638">
        <v>1.1000000000000001</v>
      </c>
      <c r="B112" s="2222" t="s">
        <v>382</v>
      </c>
      <c r="C112" s="2222"/>
      <c r="D112" s="2222"/>
      <c r="E112" s="2222"/>
      <c r="F112" s="1742"/>
      <c r="G112" s="139"/>
      <c r="H112" s="139"/>
      <c r="I112" s="139"/>
      <c r="J112" s="757"/>
      <c r="K112" s="139"/>
      <c r="M112" s="2215"/>
      <c r="N112" s="2349"/>
      <c r="O112" s="2350"/>
      <c r="P112" s="757"/>
    </row>
    <row r="113" spans="1:16" s="7" customFormat="1" x14ac:dyDescent="0.25">
      <c r="A113" s="1032">
        <v>1.1299999999999999</v>
      </c>
      <c r="B113" s="2222" t="s">
        <v>737</v>
      </c>
      <c r="C113" s="2222"/>
      <c r="D113" s="2222"/>
      <c r="E113" s="2222"/>
      <c r="F113" s="1742"/>
      <c r="G113" s="646"/>
      <c r="H113" s="139"/>
      <c r="I113" s="139"/>
      <c r="J113" s="757"/>
      <c r="K113" s="139"/>
      <c r="M113" s="2213">
        <v>2.17</v>
      </c>
      <c r="N113" s="2353" t="s">
        <v>1141</v>
      </c>
      <c r="O113" s="2347"/>
      <c r="P113" s="757"/>
    </row>
    <row r="114" spans="1:16" s="7" customFormat="1" x14ac:dyDescent="0.25">
      <c r="A114" s="2234">
        <v>1.17</v>
      </c>
      <c r="B114" s="2224" t="s">
        <v>633</v>
      </c>
      <c r="C114" s="2224"/>
      <c r="D114" s="2224"/>
      <c r="E114" s="2224"/>
      <c r="F114" s="1734"/>
      <c r="G114" s="484"/>
      <c r="H114" s="484"/>
      <c r="I114" s="139"/>
      <c r="J114" s="757"/>
      <c r="K114" s="139"/>
      <c r="M114" s="2215"/>
      <c r="N114" s="2349"/>
      <c r="O114" s="2350"/>
      <c r="P114" s="757"/>
    </row>
    <row r="115" spans="1:16" s="7" customFormat="1" ht="15.75" customHeight="1" x14ac:dyDescent="0.25">
      <c r="A115" s="2234"/>
      <c r="B115" s="2224"/>
      <c r="C115" s="2224"/>
      <c r="D115" s="2224"/>
      <c r="E115" s="2224"/>
      <c r="F115" s="1734"/>
      <c r="G115" s="1738"/>
      <c r="H115" s="1738"/>
      <c r="I115" s="139"/>
      <c r="J115" s="757"/>
      <c r="K115" s="139"/>
      <c r="M115" s="1987">
        <v>2.21</v>
      </c>
      <c r="N115" s="2345" t="s">
        <v>1142</v>
      </c>
      <c r="O115" s="2345"/>
      <c r="P115" s="757"/>
    </row>
    <row r="116" spans="1:16" s="7" customFormat="1" x14ac:dyDescent="0.25">
      <c r="A116" s="635">
        <v>2.1</v>
      </c>
      <c r="B116" s="2222" t="s">
        <v>384</v>
      </c>
      <c r="C116" s="2222"/>
      <c r="D116" s="2222"/>
      <c r="E116" s="2222"/>
      <c r="F116" s="1742"/>
      <c r="G116" s="139"/>
      <c r="H116" s="139"/>
      <c r="I116" s="139"/>
      <c r="J116" s="757"/>
      <c r="K116" s="139"/>
      <c r="M116" s="1987">
        <v>2.38</v>
      </c>
      <c r="N116" s="2339" t="s">
        <v>1143</v>
      </c>
      <c r="O116" s="2339"/>
      <c r="P116" s="757"/>
    </row>
    <row r="117" spans="1:16" s="7" customFormat="1" ht="15.75" customHeight="1" x14ac:dyDescent="0.25">
      <c r="A117" s="1733">
        <v>2.8</v>
      </c>
      <c r="B117" s="2224" t="s">
        <v>852</v>
      </c>
      <c r="C117" s="2224"/>
      <c r="D117" s="2224"/>
      <c r="E117" s="2224"/>
      <c r="F117" s="1734"/>
      <c r="G117" s="640"/>
      <c r="H117" s="484"/>
      <c r="I117" s="139"/>
      <c r="J117" s="757"/>
      <c r="K117" s="139"/>
      <c r="M117" s="2340">
        <v>2.98</v>
      </c>
      <c r="N117" s="2339" t="s">
        <v>1144</v>
      </c>
      <c r="O117" s="2339"/>
      <c r="P117" s="757"/>
    </row>
    <row r="118" spans="1:16" s="7" customFormat="1" x14ac:dyDescent="0.25">
      <c r="A118" s="635">
        <v>2.14</v>
      </c>
      <c r="B118" s="2222" t="s">
        <v>867</v>
      </c>
      <c r="C118" s="2222"/>
      <c r="D118" s="2222"/>
      <c r="E118" s="2222"/>
      <c r="F118" s="1742"/>
      <c r="G118" s="139"/>
      <c r="H118" s="139"/>
      <c r="I118" s="139"/>
      <c r="J118" s="757"/>
      <c r="K118" s="139"/>
      <c r="M118" s="2340"/>
      <c r="N118" s="2339"/>
      <c r="O118" s="2339"/>
      <c r="P118" s="757"/>
    </row>
    <row r="119" spans="1:16" ht="15.75" customHeight="1" x14ac:dyDescent="0.25">
      <c r="A119" s="1737">
        <v>2.16</v>
      </c>
      <c r="B119" s="2224" t="s">
        <v>313</v>
      </c>
      <c r="C119" s="2224"/>
      <c r="D119" s="2224"/>
      <c r="E119" s="2224"/>
      <c r="F119" s="1734"/>
      <c r="G119" s="646"/>
      <c r="H119" s="305"/>
      <c r="I119" s="139"/>
      <c r="K119" s="139"/>
      <c r="M119" s="2341"/>
      <c r="N119" s="2341"/>
      <c r="O119" s="2341"/>
      <c r="P119" s="757"/>
    </row>
    <row r="120" spans="1:16" x14ac:dyDescent="0.25">
      <c r="A120" s="1737">
        <v>2.17</v>
      </c>
      <c r="B120" s="2224" t="s">
        <v>915</v>
      </c>
      <c r="C120" s="2224"/>
      <c r="D120" s="2224"/>
      <c r="E120" s="2224"/>
      <c r="F120" s="1734"/>
      <c r="G120" s="646"/>
      <c r="H120" s="305"/>
      <c r="I120" s="139"/>
      <c r="K120" s="139"/>
      <c r="M120" s="2009"/>
      <c r="N120" s="2009"/>
      <c r="O120" s="2009"/>
      <c r="P120" s="757"/>
    </row>
    <row r="121" spans="1:16" s="7" customFormat="1" x14ac:dyDescent="0.25">
      <c r="A121" s="635">
        <v>2.1800000000000002</v>
      </c>
      <c r="B121" s="2222" t="s">
        <v>856</v>
      </c>
      <c r="C121" s="2222"/>
      <c r="D121" s="2222"/>
      <c r="E121" s="2222"/>
      <c r="F121" s="1742"/>
      <c r="G121" s="139"/>
      <c r="H121" s="139"/>
      <c r="I121" s="139"/>
      <c r="J121" s="757"/>
      <c r="K121" s="139"/>
      <c r="M121" s="2272"/>
      <c r="N121" s="2272"/>
      <c r="O121" s="2272"/>
      <c r="P121" s="757"/>
    </row>
    <row r="122" spans="1:16" s="7" customFormat="1" x14ac:dyDescent="0.25">
      <c r="A122" s="638">
        <v>2.2000000000000002</v>
      </c>
      <c r="B122" s="2222" t="s">
        <v>256</v>
      </c>
      <c r="C122" s="2222"/>
      <c r="D122" s="2222"/>
      <c r="E122" s="2222"/>
      <c r="F122" s="1742"/>
      <c r="G122" s="139"/>
      <c r="H122" s="139"/>
      <c r="I122" s="139"/>
      <c r="J122" s="757"/>
      <c r="K122" s="139"/>
      <c r="M122" s="2272"/>
      <c r="N122" s="2272"/>
      <c r="O122" s="2272"/>
      <c r="P122" s="757"/>
    </row>
    <row r="123" spans="1:16" s="7" customFormat="1" x14ac:dyDescent="0.25">
      <c r="A123" s="1733">
        <v>2.2200000000000002</v>
      </c>
      <c r="B123" s="2224" t="s">
        <v>929</v>
      </c>
      <c r="C123" s="2224"/>
      <c r="D123" s="2224"/>
      <c r="E123" s="2224"/>
      <c r="F123" s="1734"/>
      <c r="G123" s="484"/>
      <c r="H123" s="484"/>
      <c r="I123" s="139"/>
      <c r="J123" s="757"/>
      <c r="K123" s="139"/>
      <c r="M123" s="2271"/>
      <c r="N123" s="2271"/>
      <c r="O123" s="2271"/>
      <c r="P123" s="757"/>
    </row>
    <row r="124" spans="1:16" s="7" customFormat="1" x14ac:dyDescent="0.25">
      <c r="A124" s="635">
        <v>2.23</v>
      </c>
      <c r="B124" s="2222" t="s">
        <v>868</v>
      </c>
      <c r="C124" s="2222"/>
      <c r="D124" s="2222"/>
      <c r="E124" s="2222"/>
      <c r="F124" s="1742"/>
      <c r="G124" s="139"/>
      <c r="H124" s="139"/>
      <c r="I124" s="139"/>
      <c r="J124" s="757"/>
      <c r="K124" s="139"/>
      <c r="M124" s="2271"/>
      <c r="N124" s="2271"/>
      <c r="O124" s="2271"/>
      <c r="P124" s="757"/>
    </row>
    <row r="125" spans="1:16" s="7" customFormat="1" ht="15.75" customHeight="1" x14ac:dyDescent="0.25">
      <c r="A125" s="1735">
        <v>2.38</v>
      </c>
      <c r="B125" s="2224" t="s">
        <v>645</v>
      </c>
      <c r="C125" s="2224"/>
      <c r="D125" s="2224"/>
      <c r="E125" s="2224"/>
      <c r="F125" s="1734"/>
      <c r="G125" s="139"/>
      <c r="H125" s="139"/>
      <c r="I125" s="139"/>
      <c r="J125" s="757"/>
      <c r="K125" s="139"/>
      <c r="M125" s="2272"/>
      <c r="N125" s="2272"/>
      <c r="O125" s="2272"/>
      <c r="P125" s="757"/>
    </row>
    <row r="126" spans="1:16" s="7" customFormat="1" ht="15.75" customHeight="1" x14ac:dyDescent="0.25">
      <c r="A126" s="2336">
        <v>2.73</v>
      </c>
      <c r="B126" s="2185" t="s">
        <v>1117</v>
      </c>
      <c r="C126" s="2186"/>
      <c r="D126" s="2186"/>
      <c r="E126" s="2187"/>
      <c r="F126" s="1734"/>
      <c r="G126" s="139"/>
      <c r="H126" s="139"/>
      <c r="I126" s="139"/>
      <c r="J126" s="757"/>
      <c r="K126" s="139"/>
      <c r="M126" s="2271"/>
      <c r="N126" s="2271"/>
      <c r="O126" s="2271"/>
      <c r="P126" s="757"/>
    </row>
    <row r="127" spans="1:16" s="7" customFormat="1" ht="15.75" customHeight="1" x14ac:dyDescent="0.25">
      <c r="A127" s="2338"/>
      <c r="B127" s="2207"/>
      <c r="C127" s="2208"/>
      <c r="D127" s="2208"/>
      <c r="E127" s="2209"/>
      <c r="F127" s="1734"/>
      <c r="G127" s="139"/>
      <c r="H127" s="139"/>
      <c r="I127" s="139"/>
      <c r="J127" s="757"/>
      <c r="K127" s="139"/>
      <c r="M127" s="2271"/>
      <c r="N127" s="2271"/>
      <c r="O127" s="2271"/>
      <c r="P127" s="757"/>
    </row>
    <row r="128" spans="1:16" s="7" customFormat="1" ht="15.75" customHeight="1" x14ac:dyDescent="0.25">
      <c r="A128" s="2338"/>
      <c r="B128" s="2207"/>
      <c r="C128" s="2208"/>
      <c r="D128" s="2208"/>
      <c r="E128" s="2209"/>
      <c r="F128" s="1734"/>
      <c r="G128" s="139"/>
      <c r="H128" s="139"/>
      <c r="I128" s="139"/>
      <c r="J128" s="757"/>
      <c r="K128" s="139"/>
      <c r="M128" s="2272"/>
      <c r="N128" s="2272"/>
      <c r="O128" s="2272"/>
      <c r="P128" s="757"/>
    </row>
    <row r="129" spans="1:16" s="7" customFormat="1" ht="15.75" customHeight="1" x14ac:dyDescent="0.25">
      <c r="A129" s="2338"/>
      <c r="B129" s="2207"/>
      <c r="C129" s="2208"/>
      <c r="D129" s="2208"/>
      <c r="E129" s="2209"/>
      <c r="F129" s="1734"/>
      <c r="G129" s="139"/>
      <c r="H129" s="139"/>
      <c r="I129" s="139"/>
      <c r="J129" s="757"/>
      <c r="K129" s="139"/>
      <c r="M129" s="2272"/>
      <c r="N129" s="2272"/>
      <c r="O129" s="2272"/>
      <c r="P129" s="757"/>
    </row>
    <row r="130" spans="1:16" s="7" customFormat="1" ht="15.75" customHeight="1" x14ac:dyDescent="0.25">
      <c r="A130" s="2337"/>
      <c r="B130" s="2210"/>
      <c r="C130" s="2211"/>
      <c r="D130" s="2211"/>
      <c r="E130" s="2212"/>
      <c r="F130" s="1734"/>
      <c r="G130" s="139"/>
      <c r="H130" s="139"/>
      <c r="I130" s="139"/>
      <c r="J130" s="757"/>
      <c r="K130" s="139"/>
      <c r="M130" s="2272"/>
      <c r="N130" s="2272"/>
      <c r="O130" s="2272"/>
      <c r="P130" s="757"/>
    </row>
    <row r="131" spans="1:16" s="7" customFormat="1" ht="15.75" customHeight="1" x14ac:dyDescent="0.25">
      <c r="A131" s="2336">
        <v>2.83</v>
      </c>
      <c r="B131" s="2185" t="s">
        <v>1119</v>
      </c>
      <c r="C131" s="2186"/>
      <c r="D131" s="2186"/>
      <c r="E131" s="2187"/>
      <c r="F131" s="1734"/>
      <c r="G131" s="139"/>
      <c r="H131" s="139"/>
      <c r="I131" s="139"/>
      <c r="J131" s="757"/>
      <c r="K131" s="139"/>
      <c r="M131" s="1738"/>
      <c r="N131" s="1738"/>
      <c r="O131" s="1738"/>
      <c r="P131" s="757"/>
    </row>
    <row r="132" spans="1:16" s="7" customFormat="1" ht="15.75" customHeight="1" x14ac:dyDescent="0.25">
      <c r="A132" s="2337"/>
      <c r="B132" s="2210"/>
      <c r="C132" s="2211"/>
      <c r="D132" s="2211"/>
      <c r="E132" s="2212"/>
      <c r="F132" s="1734"/>
      <c r="G132" s="139"/>
      <c r="H132" s="139"/>
      <c r="I132" s="139"/>
      <c r="J132" s="757"/>
      <c r="K132" s="139"/>
      <c r="M132" s="1738"/>
      <c r="N132" s="1738"/>
      <c r="O132" s="1738"/>
      <c r="P132" s="757"/>
    </row>
    <row r="133" spans="1:16" s="7" customFormat="1" ht="15.75" customHeight="1" x14ac:dyDescent="0.25">
      <c r="A133" s="635">
        <v>2.86</v>
      </c>
      <c r="B133" s="2222" t="s">
        <v>848</v>
      </c>
      <c r="C133" s="2222"/>
      <c r="D133" s="2222"/>
      <c r="E133" s="2222"/>
      <c r="F133" s="646"/>
      <c r="G133" s="139"/>
      <c r="H133" s="139"/>
      <c r="I133" s="139"/>
      <c r="J133" s="757"/>
      <c r="K133" s="139"/>
      <c r="M133" s="1738"/>
      <c r="N133" s="1738"/>
      <c r="O133" s="1738"/>
      <c r="P133" s="757"/>
    </row>
    <row r="134" spans="1:16" s="7" customFormat="1" x14ac:dyDescent="0.25">
      <c r="A134" s="635">
        <v>2.87</v>
      </c>
      <c r="B134" s="2222" t="s">
        <v>385</v>
      </c>
      <c r="C134" s="2222"/>
      <c r="D134" s="2222"/>
      <c r="E134" s="2222"/>
      <c r="F134" s="1742"/>
      <c r="G134" s="484"/>
      <c r="H134" s="484"/>
      <c r="I134" s="139"/>
      <c r="J134" s="757"/>
      <c r="K134" s="139"/>
      <c r="M134" s="1738"/>
      <c r="N134" s="1738"/>
      <c r="O134" s="1738"/>
      <c r="P134" s="757"/>
    </row>
    <row r="135" spans="1:16" s="7" customFormat="1" x14ac:dyDescent="0.25">
      <c r="A135" s="635">
        <v>2.88</v>
      </c>
      <c r="B135" s="2222" t="s">
        <v>857</v>
      </c>
      <c r="C135" s="2222"/>
      <c r="D135" s="2222"/>
      <c r="E135" s="2222"/>
      <c r="F135" s="1742"/>
      <c r="G135" s="484"/>
      <c r="H135" s="484"/>
      <c r="I135" s="139"/>
      <c r="J135" s="757"/>
      <c r="K135" s="139"/>
      <c r="M135" s="1738"/>
      <c r="N135" s="1738"/>
      <c r="O135" s="1738"/>
      <c r="P135" s="757"/>
    </row>
    <row r="136" spans="1:16" s="7" customFormat="1" x14ac:dyDescent="0.25">
      <c r="A136" s="635">
        <v>2.91</v>
      </c>
      <c r="B136" s="2219" t="s">
        <v>916</v>
      </c>
      <c r="C136" s="2220"/>
      <c r="D136" s="2220"/>
      <c r="E136" s="2221"/>
      <c r="F136" s="1742"/>
      <c r="G136" s="484"/>
      <c r="H136" s="139"/>
      <c r="I136" s="139"/>
      <c r="J136" s="757"/>
      <c r="K136" s="139"/>
      <c r="M136" s="1738"/>
      <c r="N136" s="1738"/>
      <c r="O136" s="1738"/>
      <c r="P136" s="757"/>
    </row>
    <row r="137" spans="1:16" s="7" customFormat="1" ht="15.75" customHeight="1" x14ac:dyDescent="0.25">
      <c r="A137" s="2258">
        <v>2.95</v>
      </c>
      <c r="B137" s="2224" t="s">
        <v>854</v>
      </c>
      <c r="C137" s="2224"/>
      <c r="D137" s="2224"/>
      <c r="E137" s="2224"/>
      <c r="F137" s="640"/>
      <c r="G137" s="543"/>
      <c r="H137" s="543"/>
      <c r="I137" s="139"/>
      <c r="J137" s="757"/>
      <c r="K137" s="139"/>
      <c r="M137" s="1738"/>
      <c r="N137" s="1738"/>
      <c r="O137" s="1738"/>
      <c r="P137" s="757"/>
    </row>
    <row r="138" spans="1:16" s="7" customFormat="1" ht="15.75" customHeight="1" x14ac:dyDescent="0.25">
      <c r="A138" s="2273"/>
      <c r="B138" s="2224"/>
      <c r="C138" s="2224"/>
      <c r="D138" s="2224"/>
      <c r="E138" s="2224"/>
      <c r="F138" s="640"/>
      <c r="G138" s="139"/>
      <c r="H138" s="139"/>
      <c r="I138" s="139"/>
      <c r="J138" s="757"/>
      <c r="K138" s="139"/>
      <c r="M138" s="1151"/>
      <c r="N138" s="1151"/>
      <c r="O138" s="1151"/>
      <c r="P138" s="757"/>
    </row>
    <row r="139" spans="1:16" s="7" customFormat="1" ht="15" customHeight="1" x14ac:dyDescent="0.25">
      <c r="A139" s="2259"/>
      <c r="B139" s="2224"/>
      <c r="C139" s="2224"/>
      <c r="D139" s="2224"/>
      <c r="E139" s="2224"/>
      <c r="F139" s="640"/>
      <c r="G139" s="139"/>
      <c r="H139" s="139"/>
      <c r="I139" s="139"/>
      <c r="J139" s="757"/>
      <c r="K139" s="139"/>
      <c r="P139" s="757"/>
    </row>
    <row r="140" spans="1:16" s="7" customFormat="1" x14ac:dyDescent="0.25">
      <c r="D140" s="226"/>
      <c r="E140" s="815"/>
      <c r="F140" s="143"/>
      <c r="J140" s="757"/>
      <c r="P140" s="757"/>
    </row>
    <row r="141" spans="1:16" s="7" customFormat="1" x14ac:dyDescent="0.25">
      <c r="D141" s="226"/>
      <c r="E141" s="815"/>
      <c r="F141" s="143"/>
      <c r="J141" s="757"/>
      <c r="P141" s="757"/>
    </row>
    <row r="142" spans="1:16" s="7" customFormat="1" x14ac:dyDescent="0.25">
      <c r="D142" s="226"/>
      <c r="E142" s="815"/>
      <c r="F142" s="143"/>
      <c r="J142" s="757"/>
      <c r="P142" s="757"/>
    </row>
    <row r="143" spans="1:16" s="7" customFormat="1" x14ac:dyDescent="0.25">
      <c r="D143" s="226"/>
      <c r="E143" s="815"/>
      <c r="F143" s="143"/>
      <c r="J143" s="757"/>
      <c r="P143" s="757"/>
    </row>
    <row r="144" spans="1:16" s="7" customFormat="1" x14ac:dyDescent="0.25">
      <c r="D144" s="226"/>
      <c r="E144" s="815"/>
      <c r="F144" s="143"/>
      <c r="J144" s="757"/>
      <c r="P144" s="757"/>
    </row>
    <row r="145" spans="4:16" s="7" customFormat="1" x14ac:dyDescent="0.25">
      <c r="D145" s="226"/>
      <c r="E145" s="815"/>
      <c r="F145" s="143"/>
      <c r="J145" s="757"/>
      <c r="P145" s="757"/>
    </row>
    <row r="146" spans="4:16" s="7" customFormat="1" x14ac:dyDescent="0.25">
      <c r="D146" s="226"/>
      <c r="E146" s="815"/>
      <c r="F146" s="143"/>
      <c r="J146" s="757"/>
      <c r="P146" s="757"/>
    </row>
    <row r="147" spans="4:16" s="7" customFormat="1" x14ac:dyDescent="0.25">
      <c r="D147" s="226"/>
      <c r="E147" s="815"/>
      <c r="F147" s="143"/>
      <c r="J147" s="757"/>
      <c r="P147" s="230"/>
    </row>
    <row r="148" spans="4:16" s="7" customFormat="1" x14ac:dyDescent="0.25">
      <c r="D148" s="226"/>
      <c r="E148" s="815"/>
      <c r="F148" s="143"/>
      <c r="J148" s="757"/>
      <c r="P148" s="230"/>
    </row>
    <row r="149" spans="4:16" s="7" customFormat="1" x14ac:dyDescent="0.25">
      <c r="D149" s="226"/>
      <c r="E149" s="815"/>
      <c r="F149" s="143"/>
      <c r="J149" s="757"/>
      <c r="P149" s="230"/>
    </row>
    <row r="150" spans="4:16" s="7" customFormat="1" x14ac:dyDescent="0.25">
      <c r="D150" s="226"/>
      <c r="E150" s="815"/>
      <c r="F150" s="143"/>
      <c r="J150" s="757"/>
      <c r="P150" s="230"/>
    </row>
    <row r="151" spans="4:16" s="7" customFormat="1" x14ac:dyDescent="0.25">
      <c r="D151" s="226"/>
      <c r="E151" s="815"/>
      <c r="F151" s="143"/>
      <c r="J151" s="757"/>
      <c r="P151" s="230"/>
    </row>
    <row r="152" spans="4:16" s="7" customFormat="1" x14ac:dyDescent="0.25">
      <c r="D152" s="226"/>
      <c r="E152" s="815"/>
      <c r="F152" s="143"/>
      <c r="J152" s="757"/>
      <c r="P152" s="230"/>
    </row>
    <row r="153" spans="4:16" s="7" customFormat="1" x14ac:dyDescent="0.25">
      <c r="D153" s="226"/>
      <c r="E153" s="815"/>
      <c r="F153" s="143"/>
      <c r="J153" s="757"/>
      <c r="P153" s="230"/>
    </row>
    <row r="154" spans="4:16" s="7" customFormat="1" x14ac:dyDescent="0.25">
      <c r="D154" s="226"/>
      <c r="E154" s="815"/>
      <c r="F154" s="143"/>
      <c r="J154" s="757"/>
      <c r="P154" s="230"/>
    </row>
    <row r="155" spans="4:16" s="7" customFormat="1" x14ac:dyDescent="0.25">
      <c r="D155" s="226"/>
      <c r="E155" s="815"/>
      <c r="F155" s="143"/>
      <c r="J155" s="757"/>
      <c r="P155" s="230"/>
    </row>
    <row r="156" spans="4:16" s="7" customFormat="1" x14ac:dyDescent="0.25">
      <c r="D156" s="226"/>
      <c r="E156" s="815"/>
      <c r="F156" s="143"/>
      <c r="J156" s="757"/>
      <c r="P156" s="230"/>
    </row>
    <row r="157" spans="4:16" s="7" customFormat="1" x14ac:dyDescent="0.25">
      <c r="D157" s="226"/>
      <c r="E157" s="815"/>
      <c r="F157" s="143"/>
      <c r="J157" s="757"/>
      <c r="P157" s="230"/>
    </row>
    <row r="158" spans="4:16" s="7" customFormat="1" x14ac:dyDescent="0.25">
      <c r="D158" s="226"/>
      <c r="E158" s="815"/>
      <c r="F158" s="143"/>
      <c r="J158" s="757"/>
      <c r="P158" s="230"/>
    </row>
    <row r="159" spans="4:16" s="7" customFormat="1" x14ac:dyDescent="0.25">
      <c r="D159" s="226"/>
      <c r="E159" s="815"/>
      <c r="F159" s="143"/>
      <c r="J159" s="757"/>
      <c r="P159" s="230"/>
    </row>
    <row r="160" spans="4:16" s="7" customFormat="1" x14ac:dyDescent="0.25">
      <c r="D160" s="226"/>
      <c r="E160" s="815"/>
      <c r="F160" s="143"/>
      <c r="J160" s="757"/>
      <c r="P160" s="230"/>
    </row>
    <row r="161" spans="4:16" s="7" customFormat="1" x14ac:dyDescent="0.25">
      <c r="D161" s="226"/>
      <c r="E161" s="815"/>
      <c r="F161" s="143"/>
      <c r="J161" s="757"/>
      <c r="P161" s="230"/>
    </row>
    <row r="162" spans="4:16" s="7" customFormat="1" x14ac:dyDescent="0.25">
      <c r="D162" s="226"/>
      <c r="E162" s="815"/>
      <c r="F162" s="143"/>
      <c r="J162" s="757"/>
      <c r="P162" s="230"/>
    </row>
    <row r="163" spans="4:16" s="7" customFormat="1" x14ac:dyDescent="0.25">
      <c r="D163" s="226"/>
      <c r="E163" s="815"/>
      <c r="F163" s="143"/>
      <c r="J163" s="757"/>
      <c r="P163" s="230"/>
    </row>
    <row r="164" spans="4:16" s="7" customFormat="1" x14ac:dyDescent="0.25">
      <c r="D164" s="226"/>
      <c r="E164" s="815"/>
      <c r="F164" s="143"/>
      <c r="J164" s="757"/>
      <c r="P164" s="230"/>
    </row>
    <row r="165" spans="4:16" s="7" customFormat="1" x14ac:dyDescent="0.25">
      <c r="D165" s="226"/>
      <c r="E165" s="815"/>
      <c r="F165" s="143"/>
      <c r="J165" s="757"/>
      <c r="P165" s="230"/>
    </row>
    <row r="166" spans="4:16" s="7" customFormat="1" x14ac:dyDescent="0.25">
      <c r="D166" s="226"/>
      <c r="E166" s="815"/>
      <c r="F166" s="143"/>
      <c r="J166" s="757"/>
      <c r="P166" s="230"/>
    </row>
    <row r="167" spans="4:16" s="7" customFormat="1" x14ac:dyDescent="0.25">
      <c r="D167" s="226"/>
      <c r="E167" s="815"/>
      <c r="F167" s="143"/>
      <c r="J167" s="757"/>
      <c r="P167" s="230"/>
    </row>
    <row r="168" spans="4:16" s="7" customFormat="1" x14ac:dyDescent="0.25">
      <c r="D168" s="226"/>
      <c r="E168" s="815"/>
      <c r="F168" s="143"/>
      <c r="J168" s="757"/>
      <c r="P168" s="230"/>
    </row>
    <row r="169" spans="4:16" s="7" customFormat="1" x14ac:dyDescent="0.25">
      <c r="D169" s="226"/>
      <c r="E169" s="815"/>
      <c r="F169" s="143"/>
      <c r="J169" s="757"/>
      <c r="P169" s="230"/>
    </row>
    <row r="170" spans="4:16" s="7" customFormat="1" x14ac:dyDescent="0.25">
      <c r="D170" s="226"/>
      <c r="E170" s="815"/>
      <c r="F170" s="143"/>
      <c r="J170" s="757"/>
      <c r="P170" s="230"/>
    </row>
    <row r="171" spans="4:16" s="7" customFormat="1" x14ac:dyDescent="0.25">
      <c r="D171" s="226"/>
      <c r="E171" s="815"/>
      <c r="F171" s="143"/>
      <c r="J171" s="757"/>
      <c r="P171" s="230"/>
    </row>
    <row r="172" spans="4:16" s="7" customFormat="1" x14ac:dyDescent="0.25">
      <c r="D172" s="226"/>
      <c r="E172" s="815"/>
      <c r="F172" s="143"/>
      <c r="J172" s="757"/>
      <c r="P172" s="230"/>
    </row>
    <row r="173" spans="4:16" s="7" customFormat="1" x14ac:dyDescent="0.25">
      <c r="D173" s="226"/>
      <c r="E173" s="815"/>
      <c r="F173" s="143"/>
      <c r="J173" s="757"/>
      <c r="P173" s="230"/>
    </row>
    <row r="174" spans="4:16" s="7" customFormat="1" x14ac:dyDescent="0.25">
      <c r="D174" s="226"/>
      <c r="E174" s="815"/>
      <c r="F174" s="143"/>
      <c r="J174" s="757"/>
      <c r="P174" s="230"/>
    </row>
    <row r="175" spans="4:16" s="7" customFormat="1" x14ac:dyDescent="0.25">
      <c r="D175" s="226"/>
      <c r="E175" s="815"/>
      <c r="F175" s="143"/>
      <c r="J175" s="757"/>
      <c r="P175" s="230"/>
    </row>
    <row r="176" spans="4:16" s="7" customFormat="1" x14ac:dyDescent="0.25">
      <c r="D176" s="226"/>
      <c r="E176" s="815"/>
      <c r="F176" s="143"/>
      <c r="J176" s="757"/>
      <c r="P176" s="230"/>
    </row>
    <row r="177" spans="4:16" s="7" customFormat="1" x14ac:dyDescent="0.25">
      <c r="D177" s="226"/>
      <c r="E177" s="815"/>
      <c r="F177" s="143"/>
      <c r="J177" s="757"/>
      <c r="P177" s="230"/>
    </row>
    <row r="178" spans="4:16" s="7" customFormat="1" x14ac:dyDescent="0.25">
      <c r="D178" s="226"/>
      <c r="E178" s="815"/>
      <c r="F178" s="143"/>
      <c r="J178" s="757"/>
      <c r="P178" s="230"/>
    </row>
    <row r="179" spans="4:16" s="7" customFormat="1" x14ac:dyDescent="0.25">
      <c r="D179" s="226"/>
      <c r="E179" s="815"/>
      <c r="F179" s="143"/>
      <c r="J179" s="757"/>
      <c r="P179" s="230"/>
    </row>
    <row r="180" spans="4:16" s="7" customFormat="1" x14ac:dyDescent="0.25">
      <c r="D180" s="226"/>
      <c r="E180" s="815"/>
      <c r="F180" s="143"/>
      <c r="J180" s="757"/>
      <c r="P180" s="230"/>
    </row>
    <row r="181" spans="4:16" s="7" customFormat="1" x14ac:dyDescent="0.25">
      <c r="D181" s="226"/>
      <c r="E181" s="815"/>
      <c r="F181" s="143"/>
      <c r="J181" s="757"/>
      <c r="P181" s="230"/>
    </row>
    <row r="182" spans="4:16" s="7" customFormat="1" x14ac:dyDescent="0.25">
      <c r="D182" s="226"/>
      <c r="E182" s="815"/>
      <c r="F182" s="143"/>
      <c r="J182" s="757"/>
      <c r="P182" s="230"/>
    </row>
    <row r="183" spans="4:16" s="7" customFormat="1" x14ac:dyDescent="0.25">
      <c r="D183" s="226"/>
      <c r="E183" s="815"/>
      <c r="F183" s="143"/>
      <c r="J183" s="757"/>
      <c r="P183" s="230"/>
    </row>
    <row r="184" spans="4:16" s="7" customFormat="1" x14ac:dyDescent="0.25">
      <c r="D184" s="226"/>
      <c r="E184" s="815"/>
      <c r="F184" s="143"/>
      <c r="J184" s="757"/>
      <c r="P184" s="230"/>
    </row>
    <row r="185" spans="4:16" s="7" customFormat="1" x14ac:dyDescent="0.25">
      <c r="D185" s="226"/>
      <c r="E185" s="815"/>
      <c r="F185" s="143"/>
      <c r="J185" s="757"/>
      <c r="P185" s="230"/>
    </row>
    <row r="186" spans="4:16" s="7" customFormat="1" x14ac:dyDescent="0.25">
      <c r="D186" s="226"/>
      <c r="E186" s="815"/>
      <c r="F186" s="143"/>
      <c r="J186" s="757"/>
      <c r="P186" s="230"/>
    </row>
  </sheetData>
  <mergeCells count="67">
    <mergeCell ref="H109:K111"/>
    <mergeCell ref="G109:G111"/>
    <mergeCell ref="N115:O115"/>
    <mergeCell ref="N108:O110"/>
    <mergeCell ref="M108:M110"/>
    <mergeCell ref="N113:O114"/>
    <mergeCell ref="M113:M114"/>
    <mergeCell ref="M111:M112"/>
    <mergeCell ref="N111:O112"/>
    <mergeCell ref="H108:K108"/>
    <mergeCell ref="E17:G17"/>
    <mergeCell ref="E20:G20"/>
    <mergeCell ref="E21:G21"/>
    <mergeCell ref="G107:K107"/>
    <mergeCell ref="A45:D45"/>
    <mergeCell ref="E18:G18"/>
    <mergeCell ref="E25:G25"/>
    <mergeCell ref="E26:J26"/>
    <mergeCell ref="N116:O116"/>
    <mergeCell ref="N117:O118"/>
    <mergeCell ref="M117:M118"/>
    <mergeCell ref="M119:O119"/>
    <mergeCell ref="M121:O121"/>
    <mergeCell ref="M122:O122"/>
    <mergeCell ref="M123:O123"/>
    <mergeCell ref="M124:O124"/>
    <mergeCell ref="M125:O125"/>
    <mergeCell ref="M126:O126"/>
    <mergeCell ref="M127:O127"/>
    <mergeCell ref="M128:O128"/>
    <mergeCell ref="B137:E139"/>
    <mergeCell ref="M129:O129"/>
    <mergeCell ref="M130:O130"/>
    <mergeCell ref="B131:E132"/>
    <mergeCell ref="B126:E130"/>
    <mergeCell ref="A137:A139"/>
    <mergeCell ref="B133:E133"/>
    <mergeCell ref="B123:E123"/>
    <mergeCell ref="B135:E135"/>
    <mergeCell ref="B117:E117"/>
    <mergeCell ref="B120:E120"/>
    <mergeCell ref="B122:E122"/>
    <mergeCell ref="B124:E124"/>
    <mergeCell ref="B121:E121"/>
    <mergeCell ref="B119:E119"/>
    <mergeCell ref="B118:E118"/>
    <mergeCell ref="B136:E136"/>
    <mergeCell ref="B134:E134"/>
    <mergeCell ref="A131:A132"/>
    <mergeCell ref="A126:A130"/>
    <mergeCell ref="B125:E125"/>
    <mergeCell ref="A8:C8"/>
    <mergeCell ref="B113:E113"/>
    <mergeCell ref="A26:D26"/>
    <mergeCell ref="B116:E116"/>
    <mergeCell ref="B108:E108"/>
    <mergeCell ref="B109:E109"/>
    <mergeCell ref="B110:E110"/>
    <mergeCell ref="B111:E111"/>
    <mergeCell ref="B112:E112"/>
    <mergeCell ref="B114:E115"/>
    <mergeCell ref="A114:A115"/>
    <mergeCell ref="E10:G10"/>
    <mergeCell ref="E11:G11"/>
    <mergeCell ref="A17:A18"/>
    <mergeCell ref="B17:B18"/>
    <mergeCell ref="C17:C18"/>
  </mergeCells>
  <pageMargins left="0.23622047244094491" right="0.23622047244094491" top="0.19685039370078741" bottom="0.15748031496062992" header="0.11811023622047245" footer="0.11811023622047245"/>
  <pageSetup paperSize="8" scale="4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B359"/>
  <sheetViews>
    <sheetView zoomScale="75" zoomScaleNormal="75" workbookViewId="0">
      <selection activeCell="A8" sqref="A8:C8"/>
    </sheetView>
  </sheetViews>
  <sheetFormatPr defaultRowHeight="15.75" x14ac:dyDescent="0.25"/>
  <cols>
    <col min="1" max="1" width="8.28515625" style="7" customWidth="1"/>
    <col min="2" max="2" width="54.5703125" style="7" bestFit="1" customWidth="1"/>
    <col min="3" max="3" width="75.7109375" customWidth="1"/>
    <col min="4" max="4" width="3.140625" style="226" bestFit="1" customWidth="1"/>
    <col min="5" max="5" width="9.7109375" style="815" customWidth="1"/>
    <col min="6" max="6" width="4.28515625" style="7" customWidth="1"/>
    <col min="7" max="7" width="31" style="7" bestFit="1" customWidth="1"/>
    <col min="8" max="8" width="19.5703125" style="7" customWidth="1"/>
    <col min="9" max="9" width="10.7109375" style="7" customWidth="1"/>
    <col min="10" max="28" width="9.140625" style="7"/>
  </cols>
  <sheetData>
    <row r="1" spans="1:9" s="7" customFormat="1" ht="15" x14ac:dyDescent="0.25">
      <c r="D1" s="226"/>
      <c r="E1" s="139"/>
    </row>
    <row r="2" spans="1:9" s="7" customFormat="1" ht="15" x14ac:dyDescent="0.25">
      <c r="D2" s="226"/>
      <c r="E2" s="139"/>
    </row>
    <row r="3" spans="1:9" s="7" customFormat="1" ht="15" x14ac:dyDescent="0.25">
      <c r="D3" s="226"/>
      <c r="E3" s="139"/>
    </row>
    <row r="4" spans="1:9" s="7" customFormat="1" ht="18" x14ac:dyDescent="0.25">
      <c r="B4" s="1001" t="s">
        <v>1258</v>
      </c>
      <c r="E4" s="139"/>
    </row>
    <row r="5" spans="1:9" s="7" customFormat="1" ht="15" x14ac:dyDescent="0.25">
      <c r="D5" s="226"/>
      <c r="E5" s="139"/>
    </row>
    <row r="6" spans="1:9" s="7" customFormat="1" ht="15" x14ac:dyDescent="0.25">
      <c r="D6" s="226"/>
      <c r="E6" s="139"/>
    </row>
    <row r="7" spans="1:9" s="7" customFormat="1" ht="15" x14ac:dyDescent="0.25">
      <c r="D7" s="226"/>
      <c r="E7" s="139"/>
    </row>
    <row r="8" spans="1:9" s="134" customFormat="1" x14ac:dyDescent="0.25">
      <c r="A8" s="2198" t="s">
        <v>131</v>
      </c>
      <c r="B8" s="2198"/>
      <c r="C8" s="2198"/>
      <c r="D8" s="53"/>
      <c r="E8" s="1716"/>
      <c r="F8" s="1002"/>
    </row>
    <row r="9" spans="1:9" s="134" customFormat="1" x14ac:dyDescent="0.25">
      <c r="A9" s="908">
        <v>1</v>
      </c>
      <c r="B9" s="710" t="s">
        <v>127</v>
      </c>
      <c r="C9" s="90" t="s">
        <v>128</v>
      </c>
      <c r="D9" s="53"/>
      <c r="E9" s="1716"/>
      <c r="F9" s="1002"/>
    </row>
    <row r="10" spans="1:9" s="7" customFormat="1" x14ac:dyDescent="0.25">
      <c r="A10" s="908">
        <v>2</v>
      </c>
      <c r="B10" s="710" t="s">
        <v>90</v>
      </c>
      <c r="C10" s="966" t="s">
        <v>94</v>
      </c>
      <c r="D10" s="226"/>
      <c r="E10" s="2303" t="s">
        <v>95</v>
      </c>
      <c r="F10" s="2304"/>
      <c r="G10" s="1610" t="s">
        <v>93</v>
      </c>
      <c r="H10" s="462"/>
    </row>
    <row r="11" spans="1:9" s="7" customFormat="1" x14ac:dyDescent="0.25">
      <c r="A11" s="908">
        <v>3</v>
      </c>
      <c r="B11" s="710" t="s">
        <v>91</v>
      </c>
      <c r="C11" s="966" t="s">
        <v>96</v>
      </c>
      <c r="D11" s="226"/>
      <c r="E11" s="2303" t="s">
        <v>95</v>
      </c>
      <c r="F11" s="2304"/>
      <c r="G11" s="1610" t="s">
        <v>97</v>
      </c>
      <c r="H11" s="462"/>
    </row>
    <row r="12" spans="1:9" s="7" customFormat="1" x14ac:dyDescent="0.25">
      <c r="A12" s="908">
        <v>4</v>
      </c>
      <c r="B12" s="710" t="s">
        <v>101</v>
      </c>
      <c r="C12" s="972">
        <v>43941</v>
      </c>
      <c r="D12" s="226"/>
      <c r="E12" s="1718"/>
      <c r="F12" s="667"/>
      <c r="G12" s="134"/>
      <c r="H12" s="132"/>
      <c r="I12" s="134"/>
    </row>
    <row r="13" spans="1:9" s="7" customFormat="1" x14ac:dyDescent="0.25">
      <c r="A13" s="908">
        <v>5</v>
      </c>
      <c r="B13" s="710" t="s">
        <v>123</v>
      </c>
      <c r="C13" s="668">
        <v>0.45520833333333338</v>
      </c>
      <c r="D13" s="226"/>
      <c r="E13" s="1718"/>
      <c r="F13" s="667"/>
      <c r="G13" s="134"/>
      <c r="H13" s="132"/>
      <c r="I13" s="134"/>
    </row>
    <row r="14" spans="1:9" s="7" customFormat="1" x14ac:dyDescent="0.25">
      <c r="A14" s="908">
        <v>6</v>
      </c>
      <c r="B14" s="710" t="s">
        <v>124</v>
      </c>
      <c r="C14" s="972" t="s">
        <v>125</v>
      </c>
      <c r="D14" s="226"/>
      <c r="E14" s="1718"/>
      <c r="F14" s="667"/>
      <c r="G14" s="134"/>
      <c r="H14" s="132"/>
      <c r="I14" s="134"/>
    </row>
    <row r="15" spans="1:9" s="7" customFormat="1" x14ac:dyDescent="0.25">
      <c r="A15" s="908">
        <v>7</v>
      </c>
      <c r="B15" s="710" t="s">
        <v>102</v>
      </c>
      <c r="C15" s="972">
        <v>43942</v>
      </c>
      <c r="D15" s="226"/>
      <c r="E15" s="1718"/>
      <c r="F15" s="667"/>
      <c r="G15" s="134"/>
      <c r="H15" s="132"/>
      <c r="I15" s="134"/>
    </row>
    <row r="16" spans="1:9" s="7" customFormat="1" x14ac:dyDescent="0.25">
      <c r="A16" s="908">
        <v>8</v>
      </c>
      <c r="B16" s="710" t="s">
        <v>103</v>
      </c>
      <c r="C16" s="1548" t="s">
        <v>135</v>
      </c>
      <c r="D16" s="226"/>
      <c r="E16" s="1718"/>
      <c r="F16" s="667"/>
      <c r="G16" s="134"/>
      <c r="H16" s="132"/>
      <c r="I16" s="134"/>
    </row>
    <row r="17" spans="1:9" s="7" customFormat="1" x14ac:dyDescent="0.25">
      <c r="A17" s="2188">
        <v>9</v>
      </c>
      <c r="B17" s="2190" t="s">
        <v>85</v>
      </c>
      <c r="C17" s="2192" t="s">
        <v>98</v>
      </c>
      <c r="D17" s="226"/>
      <c r="E17" s="2305" t="s">
        <v>180</v>
      </c>
      <c r="F17" s="2305"/>
      <c r="G17" s="1611" t="s">
        <v>92</v>
      </c>
      <c r="H17" s="723"/>
      <c r="I17" s="169"/>
    </row>
    <row r="18" spans="1:9" s="7" customFormat="1" x14ac:dyDescent="0.25">
      <c r="A18" s="2189"/>
      <c r="B18" s="2191"/>
      <c r="C18" s="2193"/>
      <c r="D18" s="226"/>
      <c r="E18" s="2305" t="s">
        <v>181</v>
      </c>
      <c r="F18" s="2305"/>
      <c r="G18" s="1610" t="s">
        <v>119</v>
      </c>
      <c r="H18" s="723"/>
      <c r="I18" s="169"/>
    </row>
    <row r="19" spans="1:9" s="7" customFormat="1" x14ac:dyDescent="0.25">
      <c r="A19" s="908">
        <v>10</v>
      </c>
      <c r="B19" s="710" t="s">
        <v>86</v>
      </c>
      <c r="C19" s="1604">
        <v>10000000</v>
      </c>
      <c r="D19" s="226"/>
      <c r="E19" s="1720"/>
      <c r="F19" s="670"/>
      <c r="G19" s="134"/>
      <c r="H19" s="132"/>
      <c r="I19" s="134"/>
    </row>
    <row r="20" spans="1:9" s="7" customFormat="1" x14ac:dyDescent="0.25">
      <c r="A20" s="908">
        <v>11</v>
      </c>
      <c r="B20" s="710" t="s">
        <v>87</v>
      </c>
      <c r="C20" s="1604">
        <f>(C19*(G20/100))+(C19*((1.5*340)/(100*365)))</f>
        <v>10213826.02739726</v>
      </c>
      <c r="D20" s="226"/>
      <c r="E20" s="2301" t="s">
        <v>100</v>
      </c>
      <c r="F20" s="2302"/>
      <c r="G20" s="1612">
        <v>100.741</v>
      </c>
      <c r="H20" s="672"/>
      <c r="I20" s="134"/>
    </row>
    <row r="21" spans="1:9" s="7" customFormat="1" x14ac:dyDescent="0.25">
      <c r="A21" s="908">
        <v>12</v>
      </c>
      <c r="B21" s="710" t="s">
        <v>83</v>
      </c>
      <c r="C21" s="1604">
        <f>C20*(1-0.005)</f>
        <v>10162756.897260273</v>
      </c>
      <c r="D21" s="226"/>
      <c r="E21" s="2301" t="s">
        <v>89</v>
      </c>
      <c r="F21" s="2302"/>
      <c r="G21" s="1614">
        <f>(C20-C21)/C20</f>
        <v>5.0000000000000877E-3</v>
      </c>
      <c r="H21" s="807"/>
      <c r="I21" s="134"/>
    </row>
    <row r="22" spans="1:9" s="7" customFormat="1" x14ac:dyDescent="0.25">
      <c r="A22" s="908">
        <v>13</v>
      </c>
      <c r="B22" s="710" t="s">
        <v>88</v>
      </c>
      <c r="C22" s="1601" t="s">
        <v>99</v>
      </c>
      <c r="D22" s="226"/>
      <c r="E22" s="1723"/>
      <c r="F22" s="231"/>
      <c r="G22" s="134"/>
      <c r="H22" s="132"/>
      <c r="I22" s="134"/>
    </row>
    <row r="23" spans="1:9" s="7" customFormat="1" x14ac:dyDescent="0.25">
      <c r="A23" s="908">
        <v>14</v>
      </c>
      <c r="B23" s="710" t="s">
        <v>82</v>
      </c>
      <c r="C23" s="1625" t="s">
        <v>1074</v>
      </c>
      <c r="D23" s="226"/>
      <c r="E23" s="1724"/>
      <c r="F23" s="671"/>
      <c r="G23" s="979"/>
      <c r="H23" s="963"/>
      <c r="I23" s="134"/>
    </row>
    <row r="24" spans="1:9" s="7" customFormat="1" x14ac:dyDescent="0.25">
      <c r="A24" s="908">
        <v>15</v>
      </c>
      <c r="B24" s="710" t="s">
        <v>84</v>
      </c>
      <c r="C24" s="96" t="s">
        <v>1146</v>
      </c>
      <c r="D24" s="226"/>
      <c r="E24" s="1725"/>
      <c r="F24" s="672"/>
      <c r="G24" s="134"/>
      <c r="H24" s="175"/>
      <c r="I24" s="134"/>
    </row>
    <row r="25" spans="1:9" s="7" customFormat="1" x14ac:dyDescent="0.25">
      <c r="A25" s="908">
        <v>16</v>
      </c>
      <c r="B25" s="710" t="s">
        <v>306</v>
      </c>
      <c r="C25" s="96" t="s">
        <v>253</v>
      </c>
      <c r="D25" s="226"/>
      <c r="E25" s="2300"/>
      <c r="F25" s="2300"/>
      <c r="G25" s="979"/>
      <c r="H25" s="174"/>
      <c r="I25" s="134"/>
    </row>
    <row r="26" spans="1:9" s="7" customFormat="1" x14ac:dyDescent="0.25">
      <c r="A26" s="2196"/>
      <c r="B26" s="2196"/>
      <c r="C26" s="2196"/>
      <c r="D26" s="2196"/>
      <c r="E26" s="1769"/>
      <c r="F26" s="723"/>
      <c r="G26" s="740" t="s">
        <v>795</v>
      </c>
      <c r="H26" s="168"/>
    </row>
    <row r="27" spans="1:9" s="7" customFormat="1" x14ac:dyDescent="0.25">
      <c r="A27" s="426">
        <v>1</v>
      </c>
      <c r="B27" s="515" t="s">
        <v>0</v>
      </c>
      <c r="C27" s="969" t="s">
        <v>639</v>
      </c>
      <c r="D27" s="203" t="s">
        <v>130</v>
      </c>
      <c r="E27" s="717" t="s">
        <v>273</v>
      </c>
      <c r="F27" s="241"/>
      <c r="G27" s="913">
        <v>1.1399999999999999</v>
      </c>
    </row>
    <row r="28" spans="1:9" s="7" customFormat="1" x14ac:dyDescent="0.25">
      <c r="A28" s="426">
        <v>2</v>
      </c>
      <c r="B28" s="515" t="s">
        <v>1</v>
      </c>
      <c r="C28" s="991" t="str">
        <f>G10</f>
        <v>MP6I5ZYZBEU3UXPYFY54</v>
      </c>
      <c r="D28" s="203" t="s">
        <v>130</v>
      </c>
      <c r="E28" s="718" t="s">
        <v>273</v>
      </c>
      <c r="F28" s="241"/>
      <c r="G28" s="913">
        <v>4.0999999999999996</v>
      </c>
    </row>
    <row r="29" spans="1:9" s="7" customFormat="1" x14ac:dyDescent="0.25">
      <c r="A29" s="426">
        <v>3</v>
      </c>
      <c r="B29" s="515" t="s">
        <v>40</v>
      </c>
      <c r="C29" s="991" t="str">
        <f>G10</f>
        <v>MP6I5ZYZBEU3UXPYFY54</v>
      </c>
      <c r="D29" s="203" t="s">
        <v>130</v>
      </c>
      <c r="E29" s="718"/>
      <c r="F29" s="241"/>
      <c r="G29" s="913">
        <v>4.0999999999999996</v>
      </c>
    </row>
    <row r="30" spans="1:9" s="7" customFormat="1" x14ac:dyDescent="0.25">
      <c r="A30" s="426">
        <v>4</v>
      </c>
      <c r="B30" s="515" t="s">
        <v>12</v>
      </c>
      <c r="C30" s="991" t="s">
        <v>106</v>
      </c>
      <c r="D30" s="203" t="s">
        <v>130</v>
      </c>
      <c r="E30" s="718"/>
      <c r="F30" s="241"/>
      <c r="G30" s="913"/>
    </row>
    <row r="31" spans="1:9" s="7" customFormat="1" x14ac:dyDescent="0.25">
      <c r="A31" s="426">
        <v>5</v>
      </c>
      <c r="B31" s="515" t="s">
        <v>2</v>
      </c>
      <c r="C31" s="991" t="s">
        <v>107</v>
      </c>
      <c r="D31" s="203" t="s">
        <v>130</v>
      </c>
      <c r="E31" s="718"/>
      <c r="F31" s="241"/>
      <c r="G31" s="913"/>
    </row>
    <row r="32" spans="1:9" x14ac:dyDescent="0.25">
      <c r="A32" s="426">
        <v>6</v>
      </c>
      <c r="B32" s="515" t="s">
        <v>419</v>
      </c>
      <c r="C32" s="39"/>
      <c r="D32" s="203" t="s">
        <v>44</v>
      </c>
      <c r="E32" s="328"/>
      <c r="F32" s="241"/>
      <c r="G32" s="913"/>
    </row>
    <row r="33" spans="1:9" x14ac:dyDescent="0.25">
      <c r="A33" s="426">
        <v>7</v>
      </c>
      <c r="B33" s="515" t="s">
        <v>3</v>
      </c>
      <c r="C33" s="39"/>
      <c r="D33" s="203" t="s">
        <v>43</v>
      </c>
      <c r="E33" s="328" t="s">
        <v>273</v>
      </c>
      <c r="F33" s="241"/>
      <c r="G33" s="913"/>
    </row>
    <row r="34" spans="1:9" x14ac:dyDescent="0.25">
      <c r="A34" s="426">
        <v>8</v>
      </c>
      <c r="B34" s="515" t="s">
        <v>4</v>
      </c>
      <c r="C34" s="39"/>
      <c r="D34" s="203" t="s">
        <v>43</v>
      </c>
      <c r="E34" s="328" t="s">
        <v>273</v>
      </c>
      <c r="F34" s="241"/>
      <c r="G34" s="913"/>
    </row>
    <row r="35" spans="1:9" s="7" customFormat="1" x14ac:dyDescent="0.25">
      <c r="A35" s="426">
        <v>9</v>
      </c>
      <c r="B35" s="515" t="s">
        <v>5</v>
      </c>
      <c r="C35" s="991" t="s">
        <v>109</v>
      </c>
      <c r="D35" s="203" t="s">
        <v>130</v>
      </c>
      <c r="E35" s="328"/>
      <c r="F35" s="241"/>
      <c r="G35" s="913">
        <v>6.17</v>
      </c>
    </row>
    <row r="36" spans="1:9" s="7" customFormat="1" x14ac:dyDescent="0.25">
      <c r="A36" s="426">
        <v>10</v>
      </c>
      <c r="B36" s="515" t="s">
        <v>6</v>
      </c>
      <c r="C36" s="966" t="s">
        <v>93</v>
      </c>
      <c r="D36" s="203" t="s">
        <v>130</v>
      </c>
      <c r="E36" s="328" t="s">
        <v>273</v>
      </c>
      <c r="F36" s="241"/>
      <c r="G36" s="913">
        <v>4.0999999999999996</v>
      </c>
    </row>
    <row r="37" spans="1:9" s="7" customFormat="1" x14ac:dyDescent="0.25">
      <c r="A37" s="426">
        <v>11</v>
      </c>
      <c r="B37" s="515" t="s">
        <v>7</v>
      </c>
      <c r="C37" s="991" t="str">
        <f>G11</f>
        <v>DL6FFRRLF74S01HE2M14</v>
      </c>
      <c r="D37" s="203" t="s">
        <v>130</v>
      </c>
      <c r="E37" s="328"/>
      <c r="F37" s="241"/>
      <c r="G37" s="913">
        <v>4.0999999999999996</v>
      </c>
    </row>
    <row r="38" spans="1:9" s="7" customFormat="1" x14ac:dyDescent="0.25">
      <c r="A38" s="426">
        <v>12</v>
      </c>
      <c r="B38" s="515" t="s">
        <v>46</v>
      </c>
      <c r="C38" s="991" t="s">
        <v>108</v>
      </c>
      <c r="D38" s="203" t="s">
        <v>130</v>
      </c>
      <c r="E38" s="328"/>
      <c r="F38" s="241"/>
      <c r="G38" s="913"/>
    </row>
    <row r="39" spans="1:9" x14ac:dyDescent="0.25">
      <c r="A39" s="426">
        <v>13</v>
      </c>
      <c r="B39" s="515" t="s">
        <v>8</v>
      </c>
      <c r="C39" s="706"/>
      <c r="D39" s="203" t="s">
        <v>43</v>
      </c>
      <c r="E39" s="328" t="s">
        <v>273</v>
      </c>
      <c r="F39" s="241"/>
      <c r="G39" s="913">
        <v>4.0999999999999996</v>
      </c>
    </row>
    <row r="40" spans="1:9" x14ac:dyDescent="0.25">
      <c r="A40" s="426">
        <v>14</v>
      </c>
      <c r="B40" s="515" t="s">
        <v>9</v>
      </c>
      <c r="C40" s="39"/>
      <c r="D40" s="203" t="s">
        <v>43</v>
      </c>
      <c r="E40" s="328"/>
      <c r="F40" s="241"/>
      <c r="G40" s="913"/>
    </row>
    <row r="41" spans="1:9" x14ac:dyDescent="0.25">
      <c r="A41" s="426">
        <v>15</v>
      </c>
      <c r="B41" s="515" t="s">
        <v>10</v>
      </c>
      <c r="C41" s="39"/>
      <c r="D41" s="203" t="s">
        <v>43</v>
      </c>
      <c r="E41" s="328"/>
      <c r="F41" s="241"/>
      <c r="G41" s="913" t="s">
        <v>1116</v>
      </c>
    </row>
    <row r="42" spans="1:9" x14ac:dyDescent="0.25">
      <c r="A42" s="426">
        <v>16</v>
      </c>
      <c r="B42" s="515" t="s">
        <v>41</v>
      </c>
      <c r="C42" s="39"/>
      <c r="D42" s="203" t="s">
        <v>44</v>
      </c>
      <c r="E42" s="328"/>
      <c r="F42" s="241"/>
      <c r="G42" s="913"/>
    </row>
    <row r="43" spans="1:9" s="7" customFormat="1" x14ac:dyDescent="0.25">
      <c r="A43" s="426">
        <v>17</v>
      </c>
      <c r="B43" s="515" t="s">
        <v>11</v>
      </c>
      <c r="C43" s="991" t="str">
        <f>C29</f>
        <v>MP6I5ZYZBEU3UXPYFY54</v>
      </c>
      <c r="D43" s="203" t="s">
        <v>43</v>
      </c>
      <c r="E43" s="328" t="s">
        <v>273</v>
      </c>
      <c r="F43" s="241"/>
      <c r="G43" s="913">
        <v>4.4000000000000004</v>
      </c>
    </row>
    <row r="44" spans="1:9" x14ac:dyDescent="0.25">
      <c r="A44" s="426">
        <v>18</v>
      </c>
      <c r="B44" s="515" t="s">
        <v>153</v>
      </c>
      <c r="C44" s="69"/>
      <c r="D44" s="203" t="s">
        <v>43</v>
      </c>
      <c r="E44" s="328"/>
      <c r="F44" s="241"/>
      <c r="G44" s="913"/>
    </row>
    <row r="45" spans="1:9" s="7" customFormat="1" x14ac:dyDescent="0.25">
      <c r="A45" s="2197"/>
      <c r="B45" s="2197"/>
      <c r="C45" s="2197"/>
      <c r="D45" s="2197"/>
      <c r="E45" s="139"/>
      <c r="F45" s="992"/>
      <c r="G45" s="47"/>
    </row>
    <row r="46" spans="1:9" s="7" customFormat="1" x14ac:dyDescent="0.25">
      <c r="A46" s="426">
        <v>1</v>
      </c>
      <c r="B46" s="515" t="s">
        <v>49</v>
      </c>
      <c r="C46" s="991" t="s">
        <v>120</v>
      </c>
      <c r="D46" s="934" t="s">
        <v>130</v>
      </c>
      <c r="E46" s="328" t="s">
        <v>273</v>
      </c>
      <c r="F46" s="241"/>
      <c r="G46" s="913" t="s">
        <v>1075</v>
      </c>
    </row>
    <row r="47" spans="1:9" x14ac:dyDescent="0.25">
      <c r="A47" s="426">
        <v>2</v>
      </c>
      <c r="B47" s="515" t="s">
        <v>15</v>
      </c>
      <c r="C47" s="39"/>
      <c r="D47" s="934" t="s">
        <v>44</v>
      </c>
      <c r="E47" s="139"/>
      <c r="F47" s="241"/>
      <c r="G47" s="913"/>
    </row>
    <row r="48" spans="1:9" s="7" customFormat="1" x14ac:dyDescent="0.25">
      <c r="A48" s="426">
        <v>3</v>
      </c>
      <c r="B48" s="515" t="s">
        <v>79</v>
      </c>
      <c r="C48" s="720" t="s">
        <v>613</v>
      </c>
      <c r="D48" s="934" t="s">
        <v>130</v>
      </c>
      <c r="E48" s="139"/>
      <c r="F48" s="241"/>
      <c r="G48" s="913">
        <v>9.1999999999999993</v>
      </c>
      <c r="I48" s="201"/>
    </row>
    <row r="49" spans="1:9" s="7" customFormat="1" x14ac:dyDescent="0.25">
      <c r="A49" s="426">
        <v>4</v>
      </c>
      <c r="B49" s="515" t="s">
        <v>34</v>
      </c>
      <c r="C49" s="991" t="s">
        <v>110</v>
      </c>
      <c r="D49" s="934" t="s">
        <v>130</v>
      </c>
      <c r="E49" s="139"/>
      <c r="F49" s="241"/>
      <c r="G49" s="913" t="s">
        <v>1098</v>
      </c>
    </row>
    <row r="50" spans="1:9" s="7" customFormat="1" x14ac:dyDescent="0.25">
      <c r="A50" s="426">
        <v>5</v>
      </c>
      <c r="B50" s="515" t="s">
        <v>16</v>
      </c>
      <c r="C50" s="991" t="b">
        <v>0</v>
      </c>
      <c r="D50" s="934" t="s">
        <v>130</v>
      </c>
      <c r="E50" s="139"/>
      <c r="F50" s="241"/>
      <c r="G50" s="913" t="s">
        <v>1099</v>
      </c>
    </row>
    <row r="51" spans="1:9" x14ac:dyDescent="0.25">
      <c r="A51" s="426">
        <v>6</v>
      </c>
      <c r="B51" s="515" t="s">
        <v>50</v>
      </c>
      <c r="C51" s="39"/>
      <c r="D51" s="934" t="s">
        <v>44</v>
      </c>
      <c r="E51" s="139"/>
      <c r="F51" s="241"/>
      <c r="G51" s="913"/>
    </row>
    <row r="52" spans="1:9" x14ac:dyDescent="0.25">
      <c r="A52" s="426">
        <v>7</v>
      </c>
      <c r="B52" s="515" t="s">
        <v>13</v>
      </c>
      <c r="C52" s="39"/>
      <c r="D52" s="934" t="s">
        <v>44</v>
      </c>
      <c r="E52" s="139"/>
      <c r="F52" s="241"/>
      <c r="G52" s="913"/>
    </row>
    <row r="53" spans="1:9" s="7" customFormat="1" x14ac:dyDescent="0.25">
      <c r="A53" s="426">
        <v>8</v>
      </c>
      <c r="B53" s="515" t="s">
        <v>14</v>
      </c>
      <c r="C53" s="973" t="s">
        <v>169</v>
      </c>
      <c r="D53" s="934" t="s">
        <v>130</v>
      </c>
      <c r="E53" s="328" t="s">
        <v>273</v>
      </c>
      <c r="F53" s="241"/>
      <c r="G53" s="913" t="s">
        <v>1102</v>
      </c>
    </row>
    <row r="54" spans="1:9" s="7" customFormat="1" x14ac:dyDescent="0.25">
      <c r="A54" s="426">
        <v>9</v>
      </c>
      <c r="B54" s="515" t="s">
        <v>51</v>
      </c>
      <c r="C54" s="991" t="s">
        <v>104</v>
      </c>
      <c r="D54" s="934" t="s">
        <v>130</v>
      </c>
      <c r="E54" s="328"/>
      <c r="F54" s="241"/>
      <c r="G54" s="913" t="s">
        <v>1103</v>
      </c>
    </row>
    <row r="55" spans="1:9" x14ac:dyDescent="0.25">
      <c r="A55" s="426">
        <v>10</v>
      </c>
      <c r="B55" s="515" t="s">
        <v>35</v>
      </c>
      <c r="C55" s="39"/>
      <c r="D55" s="934" t="s">
        <v>44</v>
      </c>
      <c r="E55" s="135"/>
      <c r="F55" s="241"/>
      <c r="G55" s="913" t="s">
        <v>1104</v>
      </c>
    </row>
    <row r="56" spans="1:9" s="7" customFormat="1" x14ac:dyDescent="0.25">
      <c r="A56" s="426">
        <v>11</v>
      </c>
      <c r="B56" s="515" t="s">
        <v>52</v>
      </c>
      <c r="C56" s="991">
        <v>2011</v>
      </c>
      <c r="D56" s="934" t="s">
        <v>44</v>
      </c>
      <c r="E56" s="815"/>
      <c r="F56" s="241"/>
      <c r="G56" s="913" t="s">
        <v>1104</v>
      </c>
    </row>
    <row r="57" spans="1:9" s="7" customFormat="1" x14ac:dyDescent="0.25">
      <c r="A57" s="426">
        <v>12</v>
      </c>
      <c r="B57" s="515" t="s">
        <v>53</v>
      </c>
      <c r="C57" s="969" t="s">
        <v>612</v>
      </c>
      <c r="D57" s="934" t="s">
        <v>130</v>
      </c>
      <c r="E57" s="135"/>
      <c r="F57" s="241"/>
      <c r="G57" s="913" t="s">
        <v>1105</v>
      </c>
    </row>
    <row r="58" spans="1:9" s="7" customFormat="1" x14ac:dyDescent="0.25">
      <c r="A58" s="426">
        <v>13</v>
      </c>
      <c r="B58" s="515" t="s">
        <v>54</v>
      </c>
      <c r="C58" s="720" t="s">
        <v>614</v>
      </c>
      <c r="D58" s="934" t="s">
        <v>130</v>
      </c>
      <c r="E58" s="135"/>
      <c r="F58" s="241"/>
      <c r="G58" s="913"/>
    </row>
    <row r="59" spans="1:9" x14ac:dyDescent="0.25">
      <c r="A59" s="426">
        <v>14</v>
      </c>
      <c r="B59" s="515" t="s">
        <v>37</v>
      </c>
      <c r="C59" s="126"/>
      <c r="D59" s="934" t="s">
        <v>44</v>
      </c>
      <c r="E59" s="328" t="s">
        <v>273</v>
      </c>
      <c r="F59" s="241"/>
      <c r="G59" s="913"/>
    </row>
    <row r="60" spans="1:9" s="7" customFormat="1" x14ac:dyDescent="0.25">
      <c r="A60" s="426">
        <v>15</v>
      </c>
      <c r="B60" s="515" t="s">
        <v>55</v>
      </c>
      <c r="C60" s="1162" t="s">
        <v>901</v>
      </c>
      <c r="D60" s="934" t="s">
        <v>723</v>
      </c>
      <c r="E60" s="135"/>
      <c r="F60" s="241"/>
      <c r="G60" s="913"/>
    </row>
    <row r="61" spans="1:9" s="7" customFormat="1" x14ac:dyDescent="0.25">
      <c r="A61" s="426">
        <v>16</v>
      </c>
      <c r="B61" s="515" t="s">
        <v>56</v>
      </c>
      <c r="C61" s="1621" t="s">
        <v>317</v>
      </c>
      <c r="D61" s="934" t="s">
        <v>44</v>
      </c>
      <c r="E61" s="328" t="s">
        <v>273</v>
      </c>
      <c r="F61" s="241"/>
      <c r="G61" s="913">
        <v>5.3</v>
      </c>
    </row>
    <row r="62" spans="1:9" s="7" customFormat="1" x14ac:dyDescent="0.25">
      <c r="A62" s="426">
        <v>17</v>
      </c>
      <c r="B62" s="515" t="s">
        <v>57</v>
      </c>
      <c r="C62" s="720" t="s">
        <v>614</v>
      </c>
      <c r="D62" s="934" t="s">
        <v>43</v>
      </c>
      <c r="E62" s="328" t="s">
        <v>273</v>
      </c>
      <c r="F62" s="241"/>
      <c r="G62" s="913">
        <v>5.4</v>
      </c>
      <c r="I62" s="201"/>
    </row>
    <row r="63" spans="1:9" s="7" customFormat="1" x14ac:dyDescent="0.25">
      <c r="A63" s="426">
        <v>18</v>
      </c>
      <c r="B63" s="515" t="s">
        <v>129</v>
      </c>
      <c r="C63" s="1602" t="s">
        <v>105</v>
      </c>
      <c r="D63" s="934" t="s">
        <v>130</v>
      </c>
      <c r="E63" s="328" t="s">
        <v>273</v>
      </c>
      <c r="F63" s="241"/>
      <c r="G63" s="913">
        <v>6.3</v>
      </c>
    </row>
    <row r="64" spans="1:9" s="7" customFormat="1" x14ac:dyDescent="0.25">
      <c r="A64" s="426">
        <v>19</v>
      </c>
      <c r="B64" s="515" t="s">
        <v>17</v>
      </c>
      <c r="C64" s="1602" t="b">
        <v>0</v>
      </c>
      <c r="D64" s="934" t="s">
        <v>130</v>
      </c>
      <c r="E64" s="135"/>
      <c r="F64" s="241"/>
      <c r="G64" s="913"/>
    </row>
    <row r="65" spans="1:7" s="7" customFormat="1" x14ac:dyDescent="0.25">
      <c r="A65" s="426">
        <v>20</v>
      </c>
      <c r="B65" s="515" t="s">
        <v>18</v>
      </c>
      <c r="C65" s="1602" t="s">
        <v>111</v>
      </c>
      <c r="D65" s="545" t="s">
        <v>130</v>
      </c>
      <c r="E65" s="328" t="s">
        <v>273</v>
      </c>
      <c r="F65" s="241"/>
      <c r="G65" s="913"/>
    </row>
    <row r="66" spans="1:7" s="7" customFormat="1" x14ac:dyDescent="0.25">
      <c r="A66" s="426">
        <v>21</v>
      </c>
      <c r="B66" s="515" t="s">
        <v>58</v>
      </c>
      <c r="C66" s="1607" t="b">
        <v>1</v>
      </c>
      <c r="D66" s="934" t="s">
        <v>130</v>
      </c>
      <c r="E66" s="135"/>
      <c r="F66" s="241"/>
      <c r="G66" s="913" t="s">
        <v>1106</v>
      </c>
    </row>
    <row r="67" spans="1:7" s="7" customFormat="1" x14ac:dyDescent="0.25">
      <c r="A67" s="426">
        <v>22</v>
      </c>
      <c r="B67" s="515" t="s">
        <v>619</v>
      </c>
      <c r="C67" s="1602" t="s">
        <v>195</v>
      </c>
      <c r="D67" s="934" t="s">
        <v>130</v>
      </c>
      <c r="E67" s="328" t="s">
        <v>273</v>
      </c>
      <c r="F67" s="241"/>
      <c r="G67" s="913" t="s">
        <v>1082</v>
      </c>
    </row>
    <row r="68" spans="1:7" x14ac:dyDescent="0.25">
      <c r="A68" s="426">
        <v>23</v>
      </c>
      <c r="B68" s="515" t="s">
        <v>59</v>
      </c>
      <c r="C68" s="1626"/>
      <c r="D68" s="934" t="s">
        <v>44</v>
      </c>
      <c r="E68" s="328"/>
      <c r="F68" s="241"/>
      <c r="G68" s="913"/>
    </row>
    <row r="69" spans="1:7" s="7" customFormat="1" x14ac:dyDescent="0.25">
      <c r="A69" s="426">
        <v>24</v>
      </c>
      <c r="B69" s="515" t="s">
        <v>60</v>
      </c>
      <c r="C69" s="1602" t="s">
        <v>112</v>
      </c>
      <c r="D69" s="934" t="s">
        <v>44</v>
      </c>
      <c r="E69" s="135"/>
      <c r="F69" s="241"/>
      <c r="G69" s="913"/>
    </row>
    <row r="70" spans="1:7" s="7" customFormat="1" x14ac:dyDescent="0.25">
      <c r="A70" s="426">
        <v>25</v>
      </c>
      <c r="B70" s="515" t="s">
        <v>61</v>
      </c>
      <c r="C70" s="1627" t="s">
        <v>863</v>
      </c>
      <c r="D70" s="934" t="s">
        <v>44</v>
      </c>
      <c r="E70" s="328" t="s">
        <v>273</v>
      </c>
      <c r="F70" s="241"/>
      <c r="G70" s="913" t="s">
        <v>1120</v>
      </c>
    </row>
    <row r="71" spans="1:7" s="7" customFormat="1" x14ac:dyDescent="0.25">
      <c r="A71" s="426">
        <v>26</v>
      </c>
      <c r="B71" s="515" t="s">
        <v>62</v>
      </c>
      <c r="C71" s="1607" t="s">
        <v>157</v>
      </c>
      <c r="D71" s="934" t="s">
        <v>44</v>
      </c>
      <c r="E71" s="135"/>
      <c r="F71" s="241"/>
      <c r="G71" s="913" t="s">
        <v>1121</v>
      </c>
    </row>
    <row r="72" spans="1:7" s="7" customFormat="1" x14ac:dyDescent="0.25">
      <c r="A72" s="426">
        <v>27</v>
      </c>
      <c r="B72" s="515" t="s">
        <v>63</v>
      </c>
      <c r="C72" s="1607">
        <v>1</v>
      </c>
      <c r="D72" s="934" t="s">
        <v>44</v>
      </c>
      <c r="E72" s="135"/>
      <c r="F72" s="241"/>
      <c r="G72" s="913">
        <v>5.2</v>
      </c>
    </row>
    <row r="73" spans="1:7" s="7" customFormat="1" x14ac:dyDescent="0.25">
      <c r="A73" s="426">
        <v>28</v>
      </c>
      <c r="B73" s="515" t="s">
        <v>64</v>
      </c>
      <c r="C73" s="1607" t="s">
        <v>740</v>
      </c>
      <c r="D73" s="934" t="s">
        <v>44</v>
      </c>
      <c r="E73" s="328" t="s">
        <v>273</v>
      </c>
      <c r="F73" s="241"/>
      <c r="G73" s="913">
        <v>5.2</v>
      </c>
    </row>
    <row r="74" spans="1:7" s="7" customFormat="1" x14ac:dyDescent="0.25">
      <c r="A74" s="426">
        <v>29</v>
      </c>
      <c r="B74" s="515" t="s">
        <v>65</v>
      </c>
      <c r="C74" s="1607">
        <v>1</v>
      </c>
      <c r="D74" s="934" t="s">
        <v>44</v>
      </c>
      <c r="E74" s="135"/>
      <c r="F74" s="241"/>
      <c r="G74" s="913">
        <v>5.2</v>
      </c>
    </row>
    <row r="75" spans="1:7" s="7" customFormat="1" x14ac:dyDescent="0.25">
      <c r="A75" s="426">
        <v>30</v>
      </c>
      <c r="B75" s="515" t="s">
        <v>66</v>
      </c>
      <c r="C75" s="1607" t="s">
        <v>157</v>
      </c>
      <c r="D75" s="934" t="s">
        <v>44</v>
      </c>
      <c r="E75" s="135"/>
      <c r="F75" s="241"/>
      <c r="G75" s="913">
        <v>5.2</v>
      </c>
    </row>
    <row r="76" spans="1:7" s="7" customFormat="1" x14ac:dyDescent="0.25">
      <c r="A76" s="426">
        <v>31</v>
      </c>
      <c r="B76" s="515" t="s">
        <v>67</v>
      </c>
      <c r="C76" s="1607">
        <v>1</v>
      </c>
      <c r="D76" s="934" t="s">
        <v>44</v>
      </c>
      <c r="E76" s="135"/>
      <c r="F76" s="241"/>
      <c r="G76" s="913">
        <v>5.2</v>
      </c>
    </row>
    <row r="77" spans="1:7" s="7" customFormat="1" x14ac:dyDescent="0.25">
      <c r="A77" s="426">
        <v>32</v>
      </c>
      <c r="B77" s="515" t="s">
        <v>68</v>
      </c>
      <c r="C77" s="1621" t="s">
        <v>144</v>
      </c>
      <c r="D77" s="934" t="s">
        <v>44</v>
      </c>
      <c r="E77" s="135"/>
      <c r="F77" s="241"/>
      <c r="G77" s="913">
        <v>5.6</v>
      </c>
    </row>
    <row r="78" spans="1:7" s="7" customFormat="1" x14ac:dyDescent="0.25">
      <c r="A78" s="426">
        <v>35</v>
      </c>
      <c r="B78" s="515" t="s">
        <v>72</v>
      </c>
      <c r="C78" s="1628"/>
      <c r="D78" s="934" t="s">
        <v>43</v>
      </c>
      <c r="E78" s="328" t="s">
        <v>273</v>
      </c>
      <c r="F78" s="241"/>
      <c r="G78" s="913">
        <v>9.6999999999999993</v>
      </c>
    </row>
    <row r="79" spans="1:7" s="7" customFormat="1" x14ac:dyDescent="0.25">
      <c r="A79" s="426">
        <v>36</v>
      </c>
      <c r="B79" s="515" t="s">
        <v>73</v>
      </c>
      <c r="C79" s="1628"/>
      <c r="D79" s="934" t="s">
        <v>44</v>
      </c>
      <c r="E79" s="328" t="s">
        <v>273</v>
      </c>
      <c r="F79" s="241"/>
      <c r="G79" s="913">
        <v>9.6999999999999993</v>
      </c>
    </row>
    <row r="80" spans="1:7" s="7" customFormat="1" x14ac:dyDescent="0.25">
      <c r="A80" s="426">
        <v>37</v>
      </c>
      <c r="B80" s="515" t="s">
        <v>69</v>
      </c>
      <c r="C80" s="996">
        <f>C21</f>
        <v>10162756.897260273</v>
      </c>
      <c r="D80" s="934" t="s">
        <v>130</v>
      </c>
      <c r="E80" s="135"/>
      <c r="F80" s="241"/>
      <c r="G80" s="913" t="s">
        <v>1108</v>
      </c>
    </row>
    <row r="81" spans="1:7" x14ac:dyDescent="0.25">
      <c r="A81" s="426">
        <v>38</v>
      </c>
      <c r="B81" s="515" t="s">
        <v>70</v>
      </c>
      <c r="C81" s="114"/>
      <c r="D81" s="934" t="s">
        <v>44</v>
      </c>
      <c r="E81" s="328" t="s">
        <v>273</v>
      </c>
      <c r="F81" s="241"/>
      <c r="G81" s="913"/>
    </row>
    <row r="82" spans="1:7" s="7" customFormat="1" x14ac:dyDescent="0.25">
      <c r="A82" s="426">
        <v>39</v>
      </c>
      <c r="B82" s="515" t="s">
        <v>71</v>
      </c>
      <c r="C82" s="991" t="str">
        <f>C22</f>
        <v>EUR</v>
      </c>
      <c r="D82" s="934" t="s">
        <v>130</v>
      </c>
      <c r="E82" s="135"/>
      <c r="F82" s="241"/>
      <c r="G82" s="913">
        <v>5.5</v>
      </c>
    </row>
    <row r="83" spans="1:7" s="7" customFormat="1" x14ac:dyDescent="0.25">
      <c r="A83" s="426">
        <v>73</v>
      </c>
      <c r="B83" s="515" t="s">
        <v>81</v>
      </c>
      <c r="C83" s="1748" t="b">
        <v>1</v>
      </c>
      <c r="D83" s="545" t="s">
        <v>130</v>
      </c>
      <c r="E83" s="328" t="s">
        <v>273</v>
      </c>
      <c r="F83" s="241"/>
      <c r="G83" s="913">
        <v>6.1</v>
      </c>
    </row>
    <row r="84" spans="1:7" s="7" customFormat="1" x14ac:dyDescent="0.25">
      <c r="A84" s="426">
        <v>74</v>
      </c>
      <c r="B84" s="515" t="s">
        <v>78</v>
      </c>
      <c r="C84" s="1162" t="s">
        <v>901</v>
      </c>
      <c r="D84" s="935" t="s">
        <v>723</v>
      </c>
      <c r="E84" s="135"/>
      <c r="F84" s="241"/>
      <c r="G84" s="913">
        <v>6.2</v>
      </c>
    </row>
    <row r="85" spans="1:7" s="7" customFormat="1" x14ac:dyDescent="0.25">
      <c r="A85" s="426">
        <v>75</v>
      </c>
      <c r="B85" s="515" t="s">
        <v>19</v>
      </c>
      <c r="C85" s="991" t="s">
        <v>113</v>
      </c>
      <c r="D85" s="545" t="s">
        <v>44</v>
      </c>
      <c r="E85" s="328"/>
      <c r="F85" s="241"/>
      <c r="G85" s="913"/>
    </row>
    <row r="86" spans="1:7" x14ac:dyDescent="0.25">
      <c r="A86" s="426">
        <v>76</v>
      </c>
      <c r="B86" s="1006" t="s">
        <v>30</v>
      </c>
      <c r="C86" s="39"/>
      <c r="D86" s="545" t="s">
        <v>44</v>
      </c>
      <c r="E86" s="135"/>
      <c r="F86" s="241"/>
      <c r="G86" s="913"/>
    </row>
    <row r="87" spans="1:7" x14ac:dyDescent="0.25">
      <c r="A87" s="426">
        <v>77</v>
      </c>
      <c r="B87" s="1006" t="s">
        <v>31</v>
      </c>
      <c r="C87" s="39"/>
      <c r="D87" s="545" t="s">
        <v>44</v>
      </c>
      <c r="E87" s="135"/>
      <c r="F87" s="241"/>
      <c r="G87" s="913"/>
    </row>
    <row r="88" spans="1:7" s="7" customFormat="1" x14ac:dyDescent="0.25">
      <c r="A88" s="426">
        <v>78</v>
      </c>
      <c r="B88" s="1006" t="s">
        <v>77</v>
      </c>
      <c r="C88" s="991" t="str">
        <f>G17</f>
        <v>DE0001102317</v>
      </c>
      <c r="D88" s="545" t="s">
        <v>44</v>
      </c>
      <c r="E88" s="135"/>
      <c r="F88" s="241"/>
      <c r="G88" s="913"/>
    </row>
    <row r="89" spans="1:7" s="7" customFormat="1" x14ac:dyDescent="0.25">
      <c r="A89" s="426">
        <v>79</v>
      </c>
      <c r="B89" s="1006" t="s">
        <v>76</v>
      </c>
      <c r="C89" s="991" t="s">
        <v>118</v>
      </c>
      <c r="D89" s="545" t="s">
        <v>44</v>
      </c>
      <c r="E89" s="135"/>
      <c r="F89" s="241"/>
      <c r="G89" s="913">
        <v>6.12</v>
      </c>
    </row>
    <row r="90" spans="1:7" s="7" customFormat="1" x14ac:dyDescent="0.25">
      <c r="A90" s="426">
        <v>83</v>
      </c>
      <c r="B90" s="1006" t="s">
        <v>20</v>
      </c>
      <c r="C90" s="1712">
        <f>-C19</f>
        <v>-10000000</v>
      </c>
      <c r="D90" s="545" t="s">
        <v>44</v>
      </c>
      <c r="E90" s="328" t="s">
        <v>273</v>
      </c>
      <c r="F90" s="241"/>
      <c r="G90" s="913" t="s">
        <v>1111</v>
      </c>
    </row>
    <row r="91" spans="1:7" s="7" customFormat="1" x14ac:dyDescent="0.25">
      <c r="A91" s="426">
        <v>85</v>
      </c>
      <c r="B91" s="515" t="s">
        <v>21</v>
      </c>
      <c r="C91" s="991" t="s">
        <v>99</v>
      </c>
      <c r="D91" s="545" t="s">
        <v>43</v>
      </c>
      <c r="E91" s="135"/>
      <c r="F91" s="241"/>
      <c r="G91" s="913">
        <v>6.5</v>
      </c>
    </row>
    <row r="92" spans="1:7" s="7" customFormat="1" x14ac:dyDescent="0.25">
      <c r="A92" s="426">
        <v>86</v>
      </c>
      <c r="B92" s="515" t="s">
        <v>22</v>
      </c>
      <c r="C92" s="39"/>
      <c r="D92" s="545" t="s">
        <v>43</v>
      </c>
      <c r="E92" s="328" t="s">
        <v>273</v>
      </c>
      <c r="F92" s="241"/>
      <c r="G92" s="913">
        <v>6.6</v>
      </c>
    </row>
    <row r="93" spans="1:7" s="7" customFormat="1" x14ac:dyDescent="0.25">
      <c r="A93" s="426">
        <v>87</v>
      </c>
      <c r="B93" s="515" t="s">
        <v>23</v>
      </c>
      <c r="C93" s="1007">
        <f>(C20/C19)*100</f>
        <v>102.13826027397259</v>
      </c>
      <c r="D93" s="545" t="s">
        <v>44</v>
      </c>
      <c r="E93" s="328" t="s">
        <v>273</v>
      </c>
      <c r="F93" s="241"/>
      <c r="G93" s="913">
        <v>6.7</v>
      </c>
    </row>
    <row r="94" spans="1:7" s="7" customFormat="1" x14ac:dyDescent="0.25">
      <c r="A94" s="426">
        <v>88</v>
      </c>
      <c r="B94" s="515" t="s">
        <v>24</v>
      </c>
      <c r="C94" s="96">
        <f>C20</f>
        <v>10213826.02739726</v>
      </c>
      <c r="D94" s="545" t="s">
        <v>44</v>
      </c>
      <c r="E94" s="328" t="s">
        <v>273</v>
      </c>
      <c r="F94" s="241"/>
      <c r="G94" s="913" t="s">
        <v>1112</v>
      </c>
    </row>
    <row r="95" spans="1:7" s="7" customFormat="1" x14ac:dyDescent="0.25">
      <c r="A95" s="426">
        <v>89</v>
      </c>
      <c r="B95" s="515" t="s">
        <v>25</v>
      </c>
      <c r="C95" s="1031">
        <v>0.5</v>
      </c>
      <c r="D95" s="545" t="s">
        <v>44</v>
      </c>
      <c r="E95" s="139"/>
      <c r="F95" s="241"/>
      <c r="G95" s="913" t="s">
        <v>1113</v>
      </c>
    </row>
    <row r="96" spans="1:7" s="7" customFormat="1" x14ac:dyDescent="0.25">
      <c r="A96" s="426">
        <v>90</v>
      </c>
      <c r="B96" s="515" t="s">
        <v>26</v>
      </c>
      <c r="C96" s="991" t="s">
        <v>114</v>
      </c>
      <c r="D96" s="545" t="s">
        <v>44</v>
      </c>
      <c r="E96" s="139"/>
      <c r="F96" s="241"/>
      <c r="G96" s="913">
        <v>6.13</v>
      </c>
    </row>
    <row r="97" spans="1:14" s="7" customFormat="1" x14ac:dyDescent="0.25">
      <c r="A97" s="426">
        <v>91</v>
      </c>
      <c r="B97" s="515" t="s">
        <v>27</v>
      </c>
      <c r="C97" s="1010" t="s">
        <v>121</v>
      </c>
      <c r="D97" s="545" t="s">
        <v>44</v>
      </c>
      <c r="E97" s="328" t="s">
        <v>273</v>
      </c>
      <c r="F97" s="241"/>
      <c r="G97" s="913"/>
    </row>
    <row r="98" spans="1:14" s="7" customFormat="1" x14ac:dyDescent="0.25">
      <c r="A98" s="426">
        <v>92</v>
      </c>
      <c r="B98" s="515" t="s">
        <v>28</v>
      </c>
      <c r="C98" s="991" t="s">
        <v>115</v>
      </c>
      <c r="D98" s="545" t="s">
        <v>44</v>
      </c>
      <c r="E98" s="139"/>
      <c r="F98" s="241"/>
      <c r="G98" s="913">
        <v>6.11</v>
      </c>
    </row>
    <row r="99" spans="1:14" s="7" customFormat="1" x14ac:dyDescent="0.25">
      <c r="A99" s="426">
        <v>93</v>
      </c>
      <c r="B99" s="515" t="s">
        <v>75</v>
      </c>
      <c r="C99" s="1011" t="s">
        <v>119</v>
      </c>
      <c r="D99" s="545" t="s">
        <v>44</v>
      </c>
      <c r="E99" s="139"/>
      <c r="F99" s="241"/>
      <c r="G99" s="1647">
        <v>6.1</v>
      </c>
    </row>
    <row r="100" spans="1:14" s="7" customFormat="1" x14ac:dyDescent="0.25">
      <c r="A100" s="426">
        <v>94</v>
      </c>
      <c r="B100" s="515" t="s">
        <v>74</v>
      </c>
      <c r="C100" s="991" t="s">
        <v>116</v>
      </c>
      <c r="D100" s="545" t="s">
        <v>44</v>
      </c>
      <c r="E100" s="139"/>
      <c r="F100" s="241"/>
      <c r="G100" s="913">
        <v>6.14</v>
      </c>
    </row>
    <row r="101" spans="1:14" s="7" customFormat="1" x14ac:dyDescent="0.25">
      <c r="A101" s="426">
        <v>95</v>
      </c>
      <c r="B101" s="1006" t="s">
        <v>38</v>
      </c>
      <c r="C101" s="991" t="b">
        <v>1</v>
      </c>
      <c r="D101" s="545" t="s">
        <v>44</v>
      </c>
      <c r="E101" s="328" t="s">
        <v>273</v>
      </c>
      <c r="F101" s="241"/>
      <c r="G101" s="913">
        <v>6.15</v>
      </c>
    </row>
    <row r="102" spans="1:14" x14ac:dyDescent="0.25">
      <c r="A102" s="203">
        <v>96</v>
      </c>
      <c r="B102" s="526" t="s">
        <v>36</v>
      </c>
      <c r="C102" s="39"/>
      <c r="D102" s="545" t="s">
        <v>44</v>
      </c>
      <c r="F102" s="722"/>
      <c r="G102" s="913"/>
    </row>
    <row r="103" spans="1:14" x14ac:dyDescent="0.25">
      <c r="A103" s="203">
        <v>97</v>
      </c>
      <c r="B103" s="526" t="s">
        <v>32</v>
      </c>
      <c r="C103" s="39"/>
      <c r="D103" s="545" t="s">
        <v>44</v>
      </c>
      <c r="F103" s="722"/>
      <c r="G103" s="913"/>
    </row>
    <row r="104" spans="1:14" s="7" customFormat="1" x14ac:dyDescent="0.25">
      <c r="A104" s="203">
        <v>98</v>
      </c>
      <c r="B104" s="526" t="s">
        <v>39</v>
      </c>
      <c r="C104" s="991" t="s">
        <v>47</v>
      </c>
      <c r="D104" s="934" t="s">
        <v>130</v>
      </c>
      <c r="E104" s="815"/>
      <c r="F104" s="722"/>
      <c r="G104" s="913" t="s">
        <v>1115</v>
      </c>
    </row>
    <row r="105" spans="1:14" s="7" customFormat="1" x14ac:dyDescent="0.25">
      <c r="A105" s="203">
        <v>99</v>
      </c>
      <c r="B105" s="526" t="s">
        <v>29</v>
      </c>
      <c r="C105" s="991" t="s">
        <v>117</v>
      </c>
      <c r="D105" s="934" t="s">
        <v>130</v>
      </c>
      <c r="E105" s="135"/>
      <c r="F105" s="722"/>
      <c r="G105" s="913">
        <v>8.1</v>
      </c>
      <c r="I105" s="132"/>
    </row>
    <row r="106" spans="1:14" s="7" customFormat="1" x14ac:dyDescent="0.25">
      <c r="A106" s="134" t="s">
        <v>122</v>
      </c>
      <c r="C106" s="63">
        <v>54</v>
      </c>
      <c r="D106" s="53"/>
      <c r="E106" s="815"/>
      <c r="F106" s="134"/>
      <c r="G106" s="63"/>
    </row>
    <row r="107" spans="1:14" s="7" customFormat="1" x14ac:dyDescent="0.25">
      <c r="C107" s="152"/>
      <c r="D107" s="54"/>
      <c r="E107" s="815"/>
    </row>
    <row r="108" spans="1:14" s="7" customFormat="1" x14ac:dyDescent="0.25">
      <c r="A108" s="635">
        <v>1.1000000000000001</v>
      </c>
      <c r="B108" s="2257" t="s">
        <v>158</v>
      </c>
      <c r="C108" s="2257"/>
      <c r="D108" s="2257"/>
      <c r="E108" s="2257"/>
      <c r="F108" s="975"/>
      <c r="G108" s="2355"/>
      <c r="H108" s="2355"/>
      <c r="J108" s="2275"/>
      <c r="K108" s="2275"/>
      <c r="L108" s="2275"/>
      <c r="M108" s="2275"/>
      <c r="N108" s="2275"/>
    </row>
    <row r="109" spans="1:14" s="7" customFormat="1" x14ac:dyDescent="0.25">
      <c r="A109" s="635">
        <v>1.2</v>
      </c>
      <c r="B109" s="2222" t="s">
        <v>303</v>
      </c>
      <c r="C109" s="2222"/>
      <c r="D109" s="2222"/>
      <c r="E109" s="2222"/>
      <c r="F109" s="2356"/>
      <c r="G109" s="2357"/>
      <c r="H109" s="2357"/>
      <c r="J109" s="2272"/>
      <c r="K109" s="2272"/>
      <c r="L109" s="2272"/>
      <c r="M109" s="2272"/>
      <c r="N109" s="2272"/>
    </row>
    <row r="110" spans="1:14" s="7" customFormat="1" x14ac:dyDescent="0.25">
      <c r="A110" s="635">
        <v>1.7</v>
      </c>
      <c r="B110" s="2222" t="s">
        <v>380</v>
      </c>
      <c r="C110" s="2222"/>
      <c r="D110" s="2222"/>
      <c r="E110" s="2222"/>
      <c r="F110" s="2356"/>
      <c r="G110" s="2357"/>
      <c r="H110" s="2357"/>
      <c r="J110" s="2272"/>
      <c r="K110" s="2272"/>
      <c r="L110" s="2272"/>
      <c r="M110" s="2272"/>
      <c r="N110" s="2272"/>
    </row>
    <row r="111" spans="1:14" s="7" customFormat="1" x14ac:dyDescent="0.25">
      <c r="A111" s="635">
        <v>1.8</v>
      </c>
      <c r="B111" s="2222" t="s">
        <v>381</v>
      </c>
      <c r="C111" s="2222"/>
      <c r="D111" s="2222"/>
      <c r="E111" s="2222"/>
      <c r="F111" s="139"/>
      <c r="J111" s="2272"/>
      <c r="K111" s="2272"/>
      <c r="L111" s="2272"/>
      <c r="M111" s="2272"/>
      <c r="N111" s="2272"/>
    </row>
    <row r="112" spans="1:14" s="7" customFormat="1" x14ac:dyDescent="0.25">
      <c r="A112" s="638">
        <v>1.1000000000000001</v>
      </c>
      <c r="B112" s="2358" t="s">
        <v>382</v>
      </c>
      <c r="C112" s="2358"/>
      <c r="D112" s="2358"/>
      <c r="E112" s="2358"/>
      <c r="F112" s="139"/>
      <c r="J112" s="2272"/>
      <c r="K112" s="2272"/>
      <c r="L112" s="2272"/>
      <c r="M112" s="2272"/>
      <c r="N112" s="2272"/>
    </row>
    <row r="113" spans="1:14" s="7" customFormat="1" x14ac:dyDescent="0.25">
      <c r="A113" s="1032">
        <v>1.1299999999999999</v>
      </c>
      <c r="B113" s="2219" t="s">
        <v>737</v>
      </c>
      <c r="C113" s="2220"/>
      <c r="D113" s="2220"/>
      <c r="E113" s="2221"/>
      <c r="F113" s="646"/>
      <c r="J113" s="2272"/>
      <c r="K113" s="2272"/>
      <c r="L113" s="2272"/>
      <c r="M113" s="2272"/>
      <c r="N113" s="2272"/>
    </row>
    <row r="114" spans="1:14" s="7" customFormat="1" x14ac:dyDescent="0.25">
      <c r="A114" s="1733">
        <v>1.17</v>
      </c>
      <c r="B114" s="2359" t="s">
        <v>633</v>
      </c>
      <c r="C114" s="2359"/>
      <c r="D114" s="2359"/>
      <c r="E114" s="2359"/>
      <c r="F114" s="484"/>
      <c r="G114" s="484"/>
      <c r="J114" s="2272"/>
      <c r="K114" s="2272"/>
      <c r="L114" s="2272"/>
      <c r="M114" s="2272"/>
      <c r="N114" s="2272"/>
    </row>
    <row r="115" spans="1:14" s="7" customFormat="1" x14ac:dyDescent="0.25">
      <c r="A115" s="635">
        <v>2.1</v>
      </c>
      <c r="B115" s="2222" t="s">
        <v>384</v>
      </c>
      <c r="C115" s="2222"/>
      <c r="D115" s="2222"/>
      <c r="E115" s="2222"/>
      <c r="F115" s="139"/>
      <c r="J115" s="2272"/>
      <c r="K115" s="2272"/>
      <c r="L115" s="2272"/>
      <c r="M115" s="2272"/>
      <c r="N115" s="2272"/>
    </row>
    <row r="116" spans="1:14" s="7" customFormat="1" ht="15.75" customHeight="1" x14ac:dyDescent="0.25">
      <c r="A116" s="1733">
        <v>2.8</v>
      </c>
      <c r="B116" s="2224" t="s">
        <v>852</v>
      </c>
      <c r="C116" s="2224"/>
      <c r="D116" s="2224"/>
      <c r="E116" s="2224"/>
      <c r="F116" s="640"/>
      <c r="G116" s="484"/>
      <c r="J116" s="2272"/>
      <c r="K116" s="2272"/>
      <c r="L116" s="2272"/>
      <c r="M116" s="2272"/>
      <c r="N116" s="2272"/>
    </row>
    <row r="117" spans="1:14" s="7" customFormat="1" x14ac:dyDescent="0.25">
      <c r="A117" s="635">
        <v>2.14</v>
      </c>
      <c r="B117" s="2222" t="s">
        <v>804</v>
      </c>
      <c r="C117" s="2222"/>
      <c r="D117" s="2222"/>
      <c r="E117" s="2222"/>
      <c r="F117" s="139"/>
      <c r="J117" s="2271"/>
      <c r="K117" s="2271"/>
      <c r="L117" s="2271"/>
      <c r="M117" s="2271"/>
      <c r="N117" s="2271"/>
    </row>
    <row r="118" spans="1:14" ht="15.75" customHeight="1" x14ac:dyDescent="0.25">
      <c r="A118" s="958">
        <v>2.16</v>
      </c>
      <c r="B118" s="2224" t="s">
        <v>313</v>
      </c>
      <c r="C118" s="2224"/>
      <c r="D118" s="2224"/>
      <c r="E118" s="2224"/>
      <c r="F118" s="646"/>
      <c r="J118" s="2271"/>
      <c r="K118" s="2271"/>
      <c r="L118" s="2271"/>
      <c r="M118" s="2271"/>
      <c r="N118" s="2271"/>
    </row>
    <row r="119" spans="1:14" ht="15.75" customHeight="1" x14ac:dyDescent="0.25">
      <c r="A119" s="1209">
        <v>2.17</v>
      </c>
      <c r="B119" s="2224" t="s">
        <v>915</v>
      </c>
      <c r="C119" s="2224"/>
      <c r="D119" s="2224"/>
      <c r="E119" s="2224"/>
      <c r="F119" s="646"/>
      <c r="J119" s="2272"/>
      <c r="K119" s="2272"/>
      <c r="L119" s="2272"/>
      <c r="M119" s="2272"/>
      <c r="N119" s="2272"/>
    </row>
    <row r="120" spans="1:14" s="7" customFormat="1" x14ac:dyDescent="0.25">
      <c r="A120" s="635">
        <v>2.1800000000000002</v>
      </c>
      <c r="B120" s="2222" t="s">
        <v>856</v>
      </c>
      <c r="C120" s="2222"/>
      <c r="D120" s="2222"/>
      <c r="E120" s="2222"/>
      <c r="F120" s="139"/>
      <c r="J120" s="2271"/>
      <c r="K120" s="2271"/>
      <c r="L120" s="2271"/>
      <c r="M120" s="2271"/>
      <c r="N120" s="2271"/>
    </row>
    <row r="121" spans="1:14" s="7" customFormat="1" x14ac:dyDescent="0.25">
      <c r="A121" s="639">
        <v>2.2000000000000002</v>
      </c>
      <c r="B121" s="2223" t="s">
        <v>256</v>
      </c>
      <c r="C121" s="2223"/>
      <c r="D121" s="2223"/>
      <c r="E121" s="2223"/>
      <c r="F121" s="139"/>
      <c r="J121" s="2271"/>
      <c r="K121" s="2271"/>
      <c r="L121" s="2271"/>
      <c r="M121" s="2271"/>
      <c r="N121" s="2271"/>
    </row>
    <row r="122" spans="1:14" s="7" customFormat="1" x14ac:dyDescent="0.25">
      <c r="A122" s="1150">
        <v>2.2200000000000002</v>
      </c>
      <c r="B122" s="2363" t="s">
        <v>929</v>
      </c>
      <c r="C122" s="2363"/>
      <c r="D122" s="2363"/>
      <c r="E122" s="2363"/>
      <c r="F122" s="484"/>
      <c r="G122" s="484"/>
      <c r="J122" s="2272"/>
      <c r="K122" s="2272"/>
      <c r="L122" s="2272"/>
      <c r="M122" s="2272"/>
      <c r="N122" s="2272"/>
    </row>
    <row r="123" spans="1:14" s="7" customFormat="1" x14ac:dyDescent="0.25">
      <c r="A123" s="635">
        <v>2.25</v>
      </c>
      <c r="B123" s="2219" t="s">
        <v>866</v>
      </c>
      <c r="C123" s="2220"/>
      <c r="D123" s="2220"/>
      <c r="E123" s="2221"/>
      <c r="F123" s="725"/>
      <c r="G123" s="484"/>
      <c r="J123" s="1151"/>
      <c r="K123" s="1151"/>
      <c r="L123" s="1151"/>
      <c r="M123" s="1151"/>
      <c r="N123" s="1151"/>
    </row>
    <row r="124" spans="1:14" s="7" customFormat="1" ht="15.75" customHeight="1" x14ac:dyDescent="0.25">
      <c r="A124" s="2234">
        <v>2.2799999999999998</v>
      </c>
      <c r="B124" s="2224" t="s">
        <v>805</v>
      </c>
      <c r="C124" s="2224"/>
      <c r="D124" s="2224"/>
      <c r="E124" s="2224"/>
      <c r="F124" s="484"/>
      <c r="G124" s="484"/>
      <c r="J124" s="954"/>
      <c r="K124" s="954"/>
      <c r="L124" s="954"/>
      <c r="M124" s="954"/>
      <c r="N124" s="954"/>
    </row>
    <row r="125" spans="1:14" s="7" customFormat="1" x14ac:dyDescent="0.25">
      <c r="A125" s="2234"/>
      <c r="B125" s="2224"/>
      <c r="C125" s="2224"/>
      <c r="D125" s="2224"/>
      <c r="E125" s="2224"/>
      <c r="F125" s="484"/>
      <c r="G125" s="484"/>
      <c r="J125" s="954"/>
      <c r="K125" s="954"/>
      <c r="L125" s="954"/>
      <c r="M125" s="954"/>
      <c r="N125" s="954"/>
    </row>
    <row r="126" spans="1:14" s="7" customFormat="1" ht="15.75" customHeight="1" x14ac:dyDescent="0.25">
      <c r="A126" s="2364">
        <v>2.35</v>
      </c>
      <c r="B126" s="2185" t="s">
        <v>864</v>
      </c>
      <c r="C126" s="2186"/>
      <c r="D126" s="2186"/>
      <c r="E126" s="2187"/>
      <c r="F126" s="356"/>
      <c r="G126" s="484"/>
      <c r="J126" s="954"/>
      <c r="K126" s="954"/>
      <c r="L126" s="954"/>
      <c r="M126" s="954"/>
      <c r="N126" s="954"/>
    </row>
    <row r="127" spans="1:14" s="7" customFormat="1" x14ac:dyDescent="0.25">
      <c r="A127" s="2365"/>
      <c r="B127" s="2210"/>
      <c r="C127" s="2211"/>
      <c r="D127" s="2211"/>
      <c r="E127" s="2212"/>
      <c r="F127" s="356"/>
      <c r="G127" s="484"/>
      <c r="J127" s="954"/>
      <c r="K127" s="954"/>
      <c r="L127" s="954"/>
      <c r="M127" s="954"/>
      <c r="N127" s="954"/>
    </row>
    <row r="128" spans="1:14" s="7" customFormat="1" ht="15.75" customHeight="1" x14ac:dyDescent="0.25">
      <c r="A128" s="1150">
        <v>2.36</v>
      </c>
      <c r="B128" s="2204" t="s">
        <v>865</v>
      </c>
      <c r="C128" s="2205"/>
      <c r="D128" s="2205"/>
      <c r="E128" s="2206"/>
      <c r="F128" s="356"/>
      <c r="G128" s="484"/>
      <c r="J128" s="954"/>
      <c r="K128" s="954"/>
      <c r="L128" s="954"/>
      <c r="M128" s="954"/>
      <c r="N128" s="954"/>
    </row>
    <row r="129" spans="1:14" s="7" customFormat="1" ht="15.75" customHeight="1" x14ac:dyDescent="0.25">
      <c r="A129" s="1033">
        <v>2.38</v>
      </c>
      <c r="B129" s="2293" t="s">
        <v>757</v>
      </c>
      <c r="C129" s="2294"/>
      <c r="D129" s="2294"/>
      <c r="E129" s="2295"/>
      <c r="F129" s="139"/>
      <c r="J129" s="2272"/>
      <c r="K129" s="2272"/>
      <c r="L129" s="2272"/>
      <c r="M129" s="2272"/>
      <c r="N129" s="2272"/>
    </row>
    <row r="130" spans="1:14" s="7" customFormat="1" ht="15.75" customHeight="1" x14ac:dyDescent="0.25">
      <c r="A130" s="2260">
        <v>2.73</v>
      </c>
      <c r="B130" s="2293" t="s">
        <v>1117</v>
      </c>
      <c r="C130" s="2294"/>
      <c r="D130" s="2294"/>
      <c r="E130" s="2295"/>
      <c r="F130" s="139"/>
      <c r="J130" s="1738"/>
      <c r="K130" s="1738"/>
      <c r="L130" s="1738"/>
      <c r="M130" s="1738"/>
      <c r="N130" s="1738"/>
    </row>
    <row r="131" spans="1:14" s="7" customFormat="1" ht="15.75" customHeight="1" x14ac:dyDescent="0.25">
      <c r="A131" s="2261"/>
      <c r="B131" s="2296"/>
      <c r="C131" s="2297"/>
      <c r="D131" s="2297"/>
      <c r="E131" s="2298"/>
      <c r="F131" s="139"/>
      <c r="J131" s="1738"/>
      <c r="K131" s="1738"/>
      <c r="L131" s="1738"/>
      <c r="M131" s="1738"/>
      <c r="N131" s="1738"/>
    </row>
    <row r="132" spans="1:14" s="7" customFormat="1" ht="15.75" customHeight="1" x14ac:dyDescent="0.25">
      <c r="A132" s="2261"/>
      <c r="B132" s="2296"/>
      <c r="C132" s="2297"/>
      <c r="D132" s="2297"/>
      <c r="E132" s="2298"/>
      <c r="F132" s="139"/>
      <c r="J132" s="1738"/>
      <c r="K132" s="1738"/>
      <c r="L132" s="1738"/>
      <c r="M132" s="1738"/>
      <c r="N132" s="1738"/>
    </row>
    <row r="133" spans="1:14" s="7" customFormat="1" ht="15.75" customHeight="1" x14ac:dyDescent="0.25">
      <c r="A133" s="2261"/>
      <c r="B133" s="2296"/>
      <c r="C133" s="2297"/>
      <c r="D133" s="2297"/>
      <c r="E133" s="2298"/>
      <c r="F133" s="139"/>
      <c r="J133" s="1738"/>
      <c r="K133" s="1738"/>
      <c r="L133" s="1738"/>
      <c r="M133" s="1738"/>
      <c r="N133" s="1738"/>
    </row>
    <row r="134" spans="1:14" s="7" customFormat="1" ht="15.75" customHeight="1" x14ac:dyDescent="0.25">
      <c r="A134" s="2262"/>
      <c r="B134" s="2360"/>
      <c r="C134" s="2361"/>
      <c r="D134" s="2361"/>
      <c r="E134" s="2362"/>
      <c r="F134" s="139"/>
      <c r="J134" s="1738"/>
      <c r="K134" s="1738"/>
      <c r="L134" s="1738"/>
      <c r="M134" s="1738"/>
      <c r="N134" s="1738"/>
    </row>
    <row r="135" spans="1:14" s="7" customFormat="1" ht="15.75" customHeight="1" x14ac:dyDescent="0.25">
      <c r="A135" s="2260">
        <v>2.83</v>
      </c>
      <c r="B135" s="2306" t="s">
        <v>1119</v>
      </c>
      <c r="C135" s="2307"/>
      <c r="D135" s="2307"/>
      <c r="E135" s="2308"/>
      <c r="F135" s="139"/>
      <c r="J135" s="1738"/>
      <c r="K135" s="1738"/>
      <c r="L135" s="1738"/>
      <c r="M135" s="1738"/>
      <c r="N135" s="1738"/>
    </row>
    <row r="136" spans="1:14" s="7" customFormat="1" ht="15.75" customHeight="1" x14ac:dyDescent="0.25">
      <c r="A136" s="2262"/>
      <c r="B136" s="2312"/>
      <c r="C136" s="2313"/>
      <c r="D136" s="2313"/>
      <c r="E136" s="2314"/>
      <c r="F136" s="139"/>
      <c r="J136" s="1738"/>
      <c r="K136" s="1738"/>
      <c r="L136" s="1738"/>
      <c r="M136" s="1738"/>
      <c r="N136" s="1738"/>
    </row>
    <row r="137" spans="1:14" s="7" customFormat="1" ht="15.75" customHeight="1" x14ac:dyDescent="0.25">
      <c r="A137" s="635">
        <v>2.86</v>
      </c>
      <c r="B137" s="2222" t="s">
        <v>848</v>
      </c>
      <c r="C137" s="2222"/>
      <c r="D137" s="2222"/>
      <c r="E137" s="2222"/>
      <c r="F137" s="139"/>
      <c r="J137" s="1151"/>
      <c r="K137" s="1151"/>
      <c r="L137" s="1151"/>
      <c r="M137" s="1151"/>
      <c r="N137" s="1151"/>
    </row>
    <row r="138" spans="1:14" s="7" customFormat="1" x14ac:dyDescent="0.25">
      <c r="A138" s="635">
        <v>2.87</v>
      </c>
      <c r="B138" s="2222" t="s">
        <v>851</v>
      </c>
      <c r="C138" s="2222"/>
      <c r="D138" s="2222"/>
      <c r="E138" s="2222"/>
      <c r="F138" s="484"/>
      <c r="G138" s="484"/>
    </row>
    <row r="139" spans="1:14" s="7" customFormat="1" x14ac:dyDescent="0.25">
      <c r="A139" s="635">
        <v>2.88</v>
      </c>
      <c r="B139" s="2222" t="s">
        <v>857</v>
      </c>
      <c r="C139" s="2222"/>
      <c r="D139" s="2222"/>
      <c r="E139" s="2222"/>
      <c r="F139" s="484"/>
      <c r="G139" s="484"/>
    </row>
    <row r="140" spans="1:14" s="7" customFormat="1" x14ac:dyDescent="0.25">
      <c r="A140" s="1165">
        <v>2.91</v>
      </c>
      <c r="B140" s="2358" t="s">
        <v>916</v>
      </c>
      <c r="C140" s="2358"/>
      <c r="D140" s="2358"/>
      <c r="E140" s="2358"/>
      <c r="F140" s="484"/>
    </row>
    <row r="141" spans="1:14" s="7" customFormat="1" ht="15.75" customHeight="1" x14ac:dyDescent="0.25">
      <c r="A141" s="2234">
        <v>2.95</v>
      </c>
      <c r="B141" s="2224" t="s">
        <v>854</v>
      </c>
      <c r="C141" s="2224"/>
      <c r="D141" s="2224"/>
      <c r="E141" s="2224"/>
      <c r="F141" s="640"/>
      <c r="G141" s="543"/>
    </row>
    <row r="142" spans="1:14" s="7" customFormat="1" ht="15.75" customHeight="1" x14ac:dyDescent="0.25">
      <c r="A142" s="2234"/>
      <c r="B142" s="2224"/>
      <c r="C142" s="2224"/>
      <c r="D142" s="2224"/>
      <c r="E142" s="2224"/>
      <c r="F142" s="640"/>
    </row>
    <row r="143" spans="1:14" s="7" customFormat="1" ht="15" customHeight="1" x14ac:dyDescent="0.25">
      <c r="A143" s="2234"/>
      <c r="B143" s="2224"/>
      <c r="C143" s="2224"/>
      <c r="D143" s="2224"/>
      <c r="E143" s="2224"/>
      <c r="F143" s="640"/>
    </row>
    <row r="144" spans="1:14" s="7" customFormat="1" x14ac:dyDescent="0.25">
      <c r="D144" s="226"/>
      <c r="E144" s="815"/>
    </row>
    <row r="145" spans="4:5" s="7" customFormat="1" x14ac:dyDescent="0.25">
      <c r="D145" s="226"/>
      <c r="E145" s="815"/>
    </row>
    <row r="146" spans="4:5" s="7" customFormat="1" x14ac:dyDescent="0.25">
      <c r="D146" s="226"/>
      <c r="E146" s="815"/>
    </row>
    <row r="147" spans="4:5" s="7" customFormat="1" x14ac:dyDescent="0.25">
      <c r="D147" s="226"/>
      <c r="E147" s="815"/>
    </row>
    <row r="148" spans="4:5" s="7" customFormat="1" x14ac:dyDescent="0.25">
      <c r="D148" s="226"/>
      <c r="E148" s="815"/>
    </row>
    <row r="149" spans="4:5" s="7" customFormat="1" x14ac:dyDescent="0.25">
      <c r="D149" s="226"/>
      <c r="E149" s="815"/>
    </row>
    <row r="150" spans="4:5" s="7" customFormat="1" x14ac:dyDescent="0.25">
      <c r="D150" s="226"/>
      <c r="E150" s="815"/>
    </row>
    <row r="151" spans="4:5" s="7" customFormat="1" x14ac:dyDescent="0.25">
      <c r="D151" s="226"/>
      <c r="E151" s="815"/>
    </row>
    <row r="152" spans="4:5" s="7" customFormat="1" x14ac:dyDescent="0.25">
      <c r="D152" s="226"/>
      <c r="E152" s="815"/>
    </row>
    <row r="153" spans="4:5" s="7" customFormat="1" x14ac:dyDescent="0.25">
      <c r="D153" s="226"/>
      <c r="E153" s="815"/>
    </row>
    <row r="154" spans="4:5" s="7" customFormat="1" x14ac:dyDescent="0.25">
      <c r="D154" s="226"/>
      <c r="E154" s="815"/>
    </row>
    <row r="155" spans="4:5" s="7" customFormat="1" x14ac:dyDescent="0.25">
      <c r="D155" s="226"/>
      <c r="E155" s="815"/>
    </row>
    <row r="156" spans="4:5" s="7" customFormat="1" x14ac:dyDescent="0.25">
      <c r="D156" s="226"/>
      <c r="E156" s="815"/>
    </row>
    <row r="157" spans="4:5" s="7" customFormat="1" x14ac:dyDescent="0.25">
      <c r="D157" s="226"/>
      <c r="E157" s="815"/>
    </row>
    <row r="158" spans="4:5" s="7" customFormat="1" x14ac:dyDescent="0.25">
      <c r="D158" s="226"/>
      <c r="E158" s="815"/>
    </row>
    <row r="159" spans="4:5" s="7" customFormat="1" x14ac:dyDescent="0.25">
      <c r="D159" s="226"/>
      <c r="E159" s="815"/>
    </row>
    <row r="160" spans="4:5" s="7" customFormat="1" x14ac:dyDescent="0.25">
      <c r="D160" s="226"/>
      <c r="E160" s="815"/>
    </row>
    <row r="161" spans="4:5" s="7" customFormat="1" x14ac:dyDescent="0.25">
      <c r="D161" s="226"/>
      <c r="E161" s="815"/>
    </row>
    <row r="162" spans="4:5" s="7" customFormat="1" x14ac:dyDescent="0.25">
      <c r="D162" s="226"/>
      <c r="E162" s="815"/>
    </row>
    <row r="163" spans="4:5" s="7" customFormat="1" x14ac:dyDescent="0.25">
      <c r="D163" s="226"/>
      <c r="E163" s="815"/>
    </row>
    <row r="164" spans="4:5" s="7" customFormat="1" x14ac:dyDescent="0.25">
      <c r="D164" s="226"/>
      <c r="E164" s="815"/>
    </row>
    <row r="165" spans="4:5" s="7" customFormat="1" x14ac:dyDescent="0.25">
      <c r="D165" s="226"/>
      <c r="E165" s="815"/>
    </row>
    <row r="166" spans="4:5" s="7" customFormat="1" x14ac:dyDescent="0.25">
      <c r="D166" s="226"/>
      <c r="E166" s="815"/>
    </row>
    <row r="167" spans="4:5" s="7" customFormat="1" x14ac:dyDescent="0.25">
      <c r="D167" s="226"/>
      <c r="E167" s="815"/>
    </row>
    <row r="168" spans="4:5" s="7" customFormat="1" x14ac:dyDescent="0.25">
      <c r="D168" s="226"/>
      <c r="E168" s="815"/>
    </row>
    <row r="169" spans="4:5" s="7" customFormat="1" x14ac:dyDescent="0.25">
      <c r="D169" s="226"/>
      <c r="E169" s="815"/>
    </row>
    <row r="170" spans="4:5" s="7" customFormat="1" x14ac:dyDescent="0.25">
      <c r="D170" s="226"/>
      <c r="E170" s="815"/>
    </row>
    <row r="171" spans="4:5" s="7" customFormat="1" x14ac:dyDescent="0.25">
      <c r="D171" s="226"/>
      <c r="E171" s="815"/>
    </row>
    <row r="172" spans="4:5" s="7" customFormat="1" x14ac:dyDescent="0.25">
      <c r="D172" s="226"/>
      <c r="E172" s="815"/>
    </row>
    <row r="173" spans="4:5" s="7" customFormat="1" x14ac:dyDescent="0.25">
      <c r="D173" s="226"/>
      <c r="E173" s="815"/>
    </row>
    <row r="174" spans="4:5" s="7" customFormat="1" x14ac:dyDescent="0.25">
      <c r="D174" s="226"/>
      <c r="E174" s="815"/>
    </row>
    <row r="175" spans="4:5" s="7" customFormat="1" x14ac:dyDescent="0.25">
      <c r="D175" s="226"/>
      <c r="E175" s="815"/>
    </row>
    <row r="176" spans="4:5" s="7" customFormat="1" x14ac:dyDescent="0.25">
      <c r="D176" s="226"/>
      <c r="E176" s="815"/>
    </row>
    <row r="177" spans="4:5" s="7" customFormat="1" x14ac:dyDescent="0.25">
      <c r="D177" s="226"/>
      <c r="E177" s="815"/>
    </row>
    <row r="178" spans="4:5" s="7" customFormat="1" x14ac:dyDescent="0.25">
      <c r="D178" s="226"/>
      <c r="E178" s="815"/>
    </row>
    <row r="179" spans="4:5" s="7" customFormat="1" x14ac:dyDescent="0.25">
      <c r="D179" s="226"/>
      <c r="E179" s="815"/>
    </row>
    <row r="180" spans="4:5" s="7" customFormat="1" x14ac:dyDescent="0.25">
      <c r="D180" s="226"/>
      <c r="E180" s="815"/>
    </row>
    <row r="181" spans="4:5" s="7" customFormat="1" x14ac:dyDescent="0.25">
      <c r="D181" s="226"/>
      <c r="E181" s="815"/>
    </row>
    <row r="182" spans="4:5" s="7" customFormat="1" x14ac:dyDescent="0.25">
      <c r="D182" s="226"/>
      <c r="E182" s="815"/>
    </row>
    <row r="183" spans="4:5" s="7" customFormat="1" x14ac:dyDescent="0.25">
      <c r="D183" s="226"/>
      <c r="E183" s="815"/>
    </row>
    <row r="184" spans="4:5" s="7" customFormat="1" x14ac:dyDescent="0.25">
      <c r="D184" s="226"/>
      <c r="E184" s="815"/>
    </row>
    <row r="185" spans="4:5" s="7" customFormat="1" x14ac:dyDescent="0.25">
      <c r="D185" s="226"/>
      <c r="E185" s="815"/>
    </row>
    <row r="186" spans="4:5" s="7" customFormat="1" x14ac:dyDescent="0.25">
      <c r="D186" s="226"/>
      <c r="E186" s="815"/>
    </row>
    <row r="187" spans="4:5" s="7" customFormat="1" x14ac:dyDescent="0.25">
      <c r="D187" s="226"/>
      <c r="E187" s="815"/>
    </row>
    <row r="188" spans="4:5" s="7" customFormat="1" x14ac:dyDescent="0.25">
      <c r="D188" s="226"/>
      <c r="E188" s="815"/>
    </row>
    <row r="189" spans="4:5" s="7" customFormat="1" x14ac:dyDescent="0.25">
      <c r="D189" s="226"/>
      <c r="E189" s="815"/>
    </row>
    <row r="190" spans="4:5" s="7" customFormat="1" x14ac:dyDescent="0.25">
      <c r="D190" s="226"/>
      <c r="E190" s="815"/>
    </row>
    <row r="191" spans="4:5" s="7" customFormat="1" x14ac:dyDescent="0.25">
      <c r="D191" s="226"/>
      <c r="E191" s="815"/>
    </row>
    <row r="192" spans="4:5" s="7" customFormat="1" x14ac:dyDescent="0.25">
      <c r="D192" s="226"/>
      <c r="E192" s="815"/>
    </row>
    <row r="193" spans="4:5" s="7" customFormat="1" x14ac:dyDescent="0.25">
      <c r="D193" s="226"/>
      <c r="E193" s="815"/>
    </row>
    <row r="194" spans="4:5" s="7" customFormat="1" x14ac:dyDescent="0.25">
      <c r="D194" s="226"/>
      <c r="E194" s="815"/>
    </row>
    <row r="195" spans="4:5" s="7" customFormat="1" x14ac:dyDescent="0.25">
      <c r="D195" s="226"/>
      <c r="E195" s="815"/>
    </row>
    <row r="196" spans="4:5" s="7" customFormat="1" x14ac:dyDescent="0.25">
      <c r="D196" s="226"/>
      <c r="E196" s="815"/>
    </row>
    <row r="197" spans="4:5" s="7" customFormat="1" x14ac:dyDescent="0.25">
      <c r="D197" s="226"/>
      <c r="E197" s="815"/>
    </row>
    <row r="198" spans="4:5" s="7" customFormat="1" x14ac:dyDescent="0.25">
      <c r="D198" s="226"/>
      <c r="E198" s="815"/>
    </row>
    <row r="199" spans="4:5" s="7" customFormat="1" x14ac:dyDescent="0.25">
      <c r="D199" s="226"/>
      <c r="E199" s="815"/>
    </row>
    <row r="200" spans="4:5" s="7" customFormat="1" x14ac:dyDescent="0.25">
      <c r="D200" s="226"/>
      <c r="E200" s="815"/>
    </row>
    <row r="201" spans="4:5" s="7" customFormat="1" x14ac:dyDescent="0.25">
      <c r="D201" s="226"/>
      <c r="E201" s="815"/>
    </row>
    <row r="202" spans="4:5" s="7" customFormat="1" x14ac:dyDescent="0.25">
      <c r="D202" s="226"/>
      <c r="E202" s="815"/>
    </row>
    <row r="203" spans="4:5" s="7" customFormat="1" x14ac:dyDescent="0.25">
      <c r="D203" s="226"/>
      <c r="E203" s="815"/>
    </row>
    <row r="204" spans="4:5" s="7" customFormat="1" x14ac:dyDescent="0.25">
      <c r="D204" s="226"/>
      <c r="E204" s="815"/>
    </row>
    <row r="205" spans="4:5" s="7" customFormat="1" x14ac:dyDescent="0.25">
      <c r="D205" s="226"/>
      <c r="E205" s="815"/>
    </row>
    <row r="206" spans="4:5" s="7" customFormat="1" x14ac:dyDescent="0.25">
      <c r="D206" s="226"/>
      <c r="E206" s="815"/>
    </row>
    <row r="207" spans="4:5" s="7" customFormat="1" x14ac:dyDescent="0.25">
      <c r="D207" s="226"/>
      <c r="E207" s="815"/>
    </row>
    <row r="208" spans="4:5" s="7" customFormat="1" x14ac:dyDescent="0.25">
      <c r="D208" s="226"/>
      <c r="E208" s="815"/>
    </row>
    <row r="209" spans="4:5" s="7" customFormat="1" x14ac:dyDescent="0.25">
      <c r="D209" s="226"/>
      <c r="E209" s="815"/>
    </row>
    <row r="210" spans="4:5" s="7" customFormat="1" x14ac:dyDescent="0.25">
      <c r="D210" s="226"/>
      <c r="E210" s="815"/>
    </row>
    <row r="211" spans="4:5" s="7" customFormat="1" x14ac:dyDescent="0.25">
      <c r="D211" s="226"/>
      <c r="E211" s="815"/>
    </row>
    <row r="212" spans="4:5" s="7" customFormat="1" x14ac:dyDescent="0.25">
      <c r="D212" s="226"/>
      <c r="E212" s="815"/>
    </row>
    <row r="213" spans="4:5" s="7" customFormat="1" x14ac:dyDescent="0.25">
      <c r="D213" s="226"/>
      <c r="E213" s="815"/>
    </row>
    <row r="214" spans="4:5" s="7" customFormat="1" x14ac:dyDescent="0.25">
      <c r="D214" s="226"/>
      <c r="E214" s="815"/>
    </row>
    <row r="215" spans="4:5" s="7" customFormat="1" x14ac:dyDescent="0.25">
      <c r="D215" s="226"/>
      <c r="E215" s="815"/>
    </row>
    <row r="216" spans="4:5" s="7" customFormat="1" x14ac:dyDescent="0.25">
      <c r="D216" s="226"/>
      <c r="E216" s="815"/>
    </row>
    <row r="217" spans="4:5" s="7" customFormat="1" x14ac:dyDescent="0.25">
      <c r="D217" s="226"/>
      <c r="E217" s="815"/>
    </row>
    <row r="218" spans="4:5" s="7" customFormat="1" x14ac:dyDescent="0.25">
      <c r="D218" s="226"/>
      <c r="E218" s="815"/>
    </row>
    <row r="219" spans="4:5" s="7" customFormat="1" x14ac:dyDescent="0.25">
      <c r="D219" s="226"/>
      <c r="E219" s="815"/>
    </row>
    <row r="220" spans="4:5" s="7" customFormat="1" x14ac:dyDescent="0.25">
      <c r="D220" s="226"/>
      <c r="E220" s="815"/>
    </row>
    <row r="221" spans="4:5" s="7" customFormat="1" x14ac:dyDescent="0.25">
      <c r="D221" s="226"/>
      <c r="E221" s="815"/>
    </row>
    <row r="222" spans="4:5" s="7" customFormat="1" x14ac:dyDescent="0.25">
      <c r="D222" s="226"/>
      <c r="E222" s="815"/>
    </row>
    <row r="223" spans="4:5" s="7" customFormat="1" x14ac:dyDescent="0.25">
      <c r="D223" s="226"/>
      <c r="E223" s="815"/>
    </row>
    <row r="224" spans="4:5" s="7" customFormat="1" x14ac:dyDescent="0.25">
      <c r="D224" s="226"/>
      <c r="E224" s="815"/>
    </row>
    <row r="225" spans="4:5" s="7" customFormat="1" x14ac:dyDescent="0.25">
      <c r="D225" s="226"/>
      <c r="E225" s="815"/>
    </row>
    <row r="226" spans="4:5" s="7" customFormat="1" x14ac:dyDescent="0.25">
      <c r="D226" s="226"/>
      <c r="E226" s="815"/>
    </row>
    <row r="227" spans="4:5" s="7" customFormat="1" x14ac:dyDescent="0.25">
      <c r="D227" s="226"/>
      <c r="E227" s="815"/>
    </row>
    <row r="228" spans="4:5" s="7" customFormat="1" x14ac:dyDescent="0.25">
      <c r="D228" s="226"/>
      <c r="E228" s="815"/>
    </row>
    <row r="229" spans="4:5" s="7" customFormat="1" x14ac:dyDescent="0.25">
      <c r="D229" s="226"/>
      <c r="E229" s="815"/>
    </row>
    <row r="230" spans="4:5" s="7" customFormat="1" x14ac:dyDescent="0.25">
      <c r="D230" s="226"/>
      <c r="E230" s="815"/>
    </row>
    <row r="231" spans="4:5" s="7" customFormat="1" x14ac:dyDescent="0.25">
      <c r="D231" s="226"/>
      <c r="E231" s="815"/>
    </row>
    <row r="232" spans="4:5" s="7" customFormat="1" x14ac:dyDescent="0.25">
      <c r="D232" s="226"/>
      <c r="E232" s="815"/>
    </row>
    <row r="233" spans="4:5" s="7" customFormat="1" x14ac:dyDescent="0.25">
      <c r="D233" s="226"/>
      <c r="E233" s="815"/>
    </row>
    <row r="234" spans="4:5" s="7" customFormat="1" x14ac:dyDescent="0.25">
      <c r="D234" s="226"/>
      <c r="E234" s="815"/>
    </row>
    <row r="235" spans="4:5" s="7" customFormat="1" x14ac:dyDescent="0.25">
      <c r="D235" s="226"/>
      <c r="E235" s="815"/>
    </row>
    <row r="236" spans="4:5" s="7" customFormat="1" x14ac:dyDescent="0.25">
      <c r="D236" s="226"/>
      <c r="E236" s="815"/>
    </row>
    <row r="237" spans="4:5" s="7" customFormat="1" x14ac:dyDescent="0.25">
      <c r="D237" s="226"/>
      <c r="E237" s="815"/>
    </row>
    <row r="238" spans="4:5" s="7" customFormat="1" x14ac:dyDescent="0.25">
      <c r="D238" s="226"/>
      <c r="E238" s="815"/>
    </row>
    <row r="239" spans="4:5" s="7" customFormat="1" x14ac:dyDescent="0.25">
      <c r="D239" s="226"/>
      <c r="E239" s="815"/>
    </row>
    <row r="240" spans="4:5" s="7" customFormat="1" x14ac:dyDescent="0.25">
      <c r="D240" s="226"/>
      <c r="E240" s="815"/>
    </row>
    <row r="241" spans="4:5" s="7" customFormat="1" x14ac:dyDescent="0.25">
      <c r="D241" s="226"/>
      <c r="E241" s="815"/>
    </row>
    <row r="242" spans="4:5" s="7" customFormat="1" x14ac:dyDescent="0.25">
      <c r="D242" s="226"/>
      <c r="E242" s="815"/>
    </row>
    <row r="243" spans="4:5" s="7" customFormat="1" x14ac:dyDescent="0.25">
      <c r="D243" s="226"/>
      <c r="E243" s="815"/>
    </row>
    <row r="244" spans="4:5" s="7" customFormat="1" x14ac:dyDescent="0.25">
      <c r="D244" s="226"/>
      <c r="E244" s="815"/>
    </row>
    <row r="245" spans="4:5" s="7" customFormat="1" x14ac:dyDescent="0.25">
      <c r="D245" s="226"/>
      <c r="E245" s="815"/>
    </row>
    <row r="246" spans="4:5" s="7" customFormat="1" x14ac:dyDescent="0.25">
      <c r="D246" s="226"/>
      <c r="E246" s="815"/>
    </row>
    <row r="247" spans="4:5" s="7" customFormat="1" x14ac:dyDescent="0.25">
      <c r="D247" s="226"/>
      <c r="E247" s="815"/>
    </row>
    <row r="248" spans="4:5" s="7" customFormat="1" x14ac:dyDescent="0.25">
      <c r="D248" s="226"/>
      <c r="E248" s="815"/>
    </row>
    <row r="249" spans="4:5" s="7" customFormat="1" x14ac:dyDescent="0.25">
      <c r="D249" s="226"/>
      <c r="E249" s="815"/>
    </row>
    <row r="250" spans="4:5" s="7" customFormat="1" x14ac:dyDescent="0.25">
      <c r="D250" s="226"/>
      <c r="E250" s="815"/>
    </row>
    <row r="251" spans="4:5" s="7" customFormat="1" x14ac:dyDescent="0.25">
      <c r="D251" s="226"/>
      <c r="E251" s="815"/>
    </row>
    <row r="252" spans="4:5" s="7" customFormat="1" x14ac:dyDescent="0.25">
      <c r="D252" s="226"/>
      <c r="E252" s="815"/>
    </row>
    <row r="253" spans="4:5" s="7" customFormat="1" x14ac:dyDescent="0.25">
      <c r="D253" s="226"/>
      <c r="E253" s="815"/>
    </row>
    <row r="254" spans="4:5" s="7" customFormat="1" x14ac:dyDescent="0.25">
      <c r="D254" s="226"/>
      <c r="E254" s="815"/>
    </row>
    <row r="255" spans="4:5" s="7" customFormat="1" x14ac:dyDescent="0.25">
      <c r="D255" s="226"/>
      <c r="E255" s="815"/>
    </row>
    <row r="256" spans="4:5" s="7" customFormat="1" x14ac:dyDescent="0.25">
      <c r="D256" s="226"/>
      <c r="E256" s="815"/>
    </row>
    <row r="257" spans="4:5" s="7" customFormat="1" x14ac:dyDescent="0.25">
      <c r="D257" s="226"/>
      <c r="E257" s="815"/>
    </row>
    <row r="258" spans="4:5" s="7" customFormat="1" x14ac:dyDescent="0.25">
      <c r="D258" s="226"/>
      <c r="E258" s="815"/>
    </row>
    <row r="259" spans="4:5" s="7" customFormat="1" x14ac:dyDescent="0.25">
      <c r="D259" s="226"/>
      <c r="E259" s="815"/>
    </row>
    <row r="260" spans="4:5" s="7" customFormat="1" x14ac:dyDescent="0.25">
      <c r="D260" s="226"/>
      <c r="E260" s="815"/>
    </row>
    <row r="261" spans="4:5" s="7" customFormat="1" x14ac:dyDescent="0.25">
      <c r="D261" s="226"/>
      <c r="E261" s="815"/>
    </row>
    <row r="262" spans="4:5" s="7" customFormat="1" x14ac:dyDescent="0.25">
      <c r="D262" s="226"/>
      <c r="E262" s="815"/>
    </row>
    <row r="263" spans="4:5" s="7" customFormat="1" x14ac:dyDescent="0.25">
      <c r="D263" s="226"/>
      <c r="E263" s="815"/>
    </row>
    <row r="264" spans="4:5" s="7" customFormat="1" x14ac:dyDescent="0.25">
      <c r="D264" s="226"/>
      <c r="E264" s="815"/>
    </row>
    <row r="265" spans="4:5" s="7" customFormat="1" x14ac:dyDescent="0.25">
      <c r="D265" s="226"/>
      <c r="E265" s="815"/>
    </row>
    <row r="266" spans="4:5" s="7" customFormat="1" x14ac:dyDescent="0.25">
      <c r="D266" s="226"/>
      <c r="E266" s="815"/>
    </row>
    <row r="267" spans="4:5" s="7" customFormat="1" x14ac:dyDescent="0.25">
      <c r="D267" s="226"/>
      <c r="E267" s="815"/>
    </row>
    <row r="268" spans="4:5" s="7" customFormat="1" x14ac:dyDescent="0.25">
      <c r="D268" s="226"/>
      <c r="E268" s="815"/>
    </row>
    <row r="269" spans="4:5" s="7" customFormat="1" x14ac:dyDescent="0.25">
      <c r="D269" s="226"/>
      <c r="E269" s="815"/>
    </row>
    <row r="270" spans="4:5" s="7" customFormat="1" x14ac:dyDescent="0.25">
      <c r="D270" s="226"/>
      <c r="E270" s="815"/>
    </row>
    <row r="271" spans="4:5" s="7" customFormat="1" x14ac:dyDescent="0.25">
      <c r="D271" s="226"/>
      <c r="E271" s="815"/>
    </row>
    <row r="272" spans="4:5" s="7" customFormat="1" x14ac:dyDescent="0.25">
      <c r="D272" s="226"/>
      <c r="E272" s="815"/>
    </row>
    <row r="273" spans="4:5" s="7" customFormat="1" x14ac:dyDescent="0.25">
      <c r="D273" s="226"/>
      <c r="E273" s="815"/>
    </row>
    <row r="274" spans="4:5" s="7" customFormat="1" x14ac:dyDescent="0.25">
      <c r="D274" s="226"/>
      <c r="E274" s="815"/>
    </row>
    <row r="275" spans="4:5" s="7" customFormat="1" x14ac:dyDescent="0.25">
      <c r="D275" s="226"/>
      <c r="E275" s="815"/>
    </row>
    <row r="276" spans="4:5" s="7" customFormat="1" x14ac:dyDescent="0.25">
      <c r="D276" s="226"/>
      <c r="E276" s="815"/>
    </row>
    <row r="277" spans="4:5" s="7" customFormat="1" x14ac:dyDescent="0.25">
      <c r="D277" s="226"/>
      <c r="E277" s="815"/>
    </row>
    <row r="278" spans="4:5" s="7" customFormat="1" x14ac:dyDescent="0.25">
      <c r="D278" s="226"/>
      <c r="E278" s="815"/>
    </row>
    <row r="279" spans="4:5" s="7" customFormat="1" x14ac:dyDescent="0.25">
      <c r="D279" s="226"/>
      <c r="E279" s="815"/>
    </row>
    <row r="280" spans="4:5" s="7" customFormat="1" x14ac:dyDescent="0.25">
      <c r="D280" s="226"/>
      <c r="E280" s="815"/>
    </row>
    <row r="281" spans="4:5" s="7" customFormat="1" x14ac:dyDescent="0.25">
      <c r="D281" s="226"/>
      <c r="E281" s="815"/>
    </row>
    <row r="282" spans="4:5" s="7" customFormat="1" x14ac:dyDescent="0.25">
      <c r="D282" s="226"/>
      <c r="E282" s="815"/>
    </row>
    <row r="283" spans="4:5" s="7" customFormat="1" x14ac:dyDescent="0.25">
      <c r="D283" s="226"/>
      <c r="E283" s="815"/>
    </row>
    <row r="284" spans="4:5" s="7" customFormat="1" x14ac:dyDescent="0.25">
      <c r="D284" s="226"/>
      <c r="E284" s="815"/>
    </row>
    <row r="285" spans="4:5" s="7" customFormat="1" x14ac:dyDescent="0.25">
      <c r="D285" s="226"/>
      <c r="E285" s="815"/>
    </row>
    <row r="286" spans="4:5" s="7" customFormat="1" x14ac:dyDescent="0.25">
      <c r="D286" s="226"/>
      <c r="E286" s="815"/>
    </row>
    <row r="287" spans="4:5" s="7" customFormat="1" x14ac:dyDescent="0.25">
      <c r="D287" s="226"/>
      <c r="E287" s="815"/>
    </row>
    <row r="288" spans="4:5" s="7" customFormat="1" x14ac:dyDescent="0.25">
      <c r="D288" s="226"/>
      <c r="E288" s="815"/>
    </row>
    <row r="289" spans="4:5" s="7" customFormat="1" x14ac:dyDescent="0.25">
      <c r="D289" s="226"/>
      <c r="E289" s="815"/>
    </row>
    <row r="290" spans="4:5" s="7" customFormat="1" x14ac:dyDescent="0.25">
      <c r="D290" s="226"/>
      <c r="E290" s="815"/>
    </row>
    <row r="291" spans="4:5" s="7" customFormat="1" x14ac:dyDescent="0.25">
      <c r="D291" s="226"/>
      <c r="E291" s="815"/>
    </row>
    <row r="292" spans="4:5" s="7" customFormat="1" x14ac:dyDescent="0.25">
      <c r="D292" s="226"/>
      <c r="E292" s="815"/>
    </row>
    <row r="293" spans="4:5" s="7" customFormat="1" x14ac:dyDescent="0.25">
      <c r="D293" s="226"/>
      <c r="E293" s="815"/>
    </row>
    <row r="294" spans="4:5" s="7" customFormat="1" x14ac:dyDescent="0.25">
      <c r="D294" s="226"/>
      <c r="E294" s="815"/>
    </row>
    <row r="295" spans="4:5" s="7" customFormat="1" x14ac:dyDescent="0.25">
      <c r="D295" s="226"/>
      <c r="E295" s="815"/>
    </row>
    <row r="296" spans="4:5" s="7" customFormat="1" x14ac:dyDescent="0.25">
      <c r="D296" s="226"/>
      <c r="E296" s="815"/>
    </row>
    <row r="297" spans="4:5" s="7" customFormat="1" x14ac:dyDescent="0.25">
      <c r="D297" s="226"/>
      <c r="E297" s="815"/>
    </row>
    <row r="298" spans="4:5" s="7" customFormat="1" x14ac:dyDescent="0.25">
      <c r="D298" s="226"/>
      <c r="E298" s="815"/>
    </row>
    <row r="299" spans="4:5" s="7" customFormat="1" x14ac:dyDescent="0.25">
      <c r="D299" s="226"/>
      <c r="E299" s="815"/>
    </row>
    <row r="300" spans="4:5" s="7" customFormat="1" x14ac:dyDescent="0.25">
      <c r="D300" s="226"/>
      <c r="E300" s="815"/>
    </row>
    <row r="301" spans="4:5" s="7" customFormat="1" x14ac:dyDescent="0.25">
      <c r="D301" s="226"/>
      <c r="E301" s="815"/>
    </row>
    <row r="302" spans="4:5" s="7" customFormat="1" x14ac:dyDescent="0.25">
      <c r="D302" s="226"/>
      <c r="E302" s="815"/>
    </row>
    <row r="303" spans="4:5" s="7" customFormat="1" x14ac:dyDescent="0.25">
      <c r="D303" s="226"/>
      <c r="E303" s="815"/>
    </row>
    <row r="304" spans="4:5" s="7" customFormat="1" x14ac:dyDescent="0.25">
      <c r="D304" s="226"/>
      <c r="E304" s="815"/>
    </row>
    <row r="305" spans="4:5" s="7" customFormat="1" x14ac:dyDescent="0.25">
      <c r="D305" s="226"/>
      <c r="E305" s="815"/>
    </row>
    <row r="306" spans="4:5" s="7" customFormat="1" x14ac:dyDescent="0.25">
      <c r="D306" s="226"/>
      <c r="E306" s="815"/>
    </row>
    <row r="307" spans="4:5" s="7" customFormat="1" x14ac:dyDescent="0.25">
      <c r="D307" s="226"/>
      <c r="E307" s="815"/>
    </row>
    <row r="308" spans="4:5" s="7" customFormat="1" x14ac:dyDescent="0.25">
      <c r="D308" s="226"/>
      <c r="E308" s="815"/>
    </row>
    <row r="309" spans="4:5" s="7" customFormat="1" x14ac:dyDescent="0.25">
      <c r="D309" s="226"/>
      <c r="E309" s="815"/>
    </row>
    <row r="310" spans="4:5" s="7" customFormat="1" x14ac:dyDescent="0.25">
      <c r="D310" s="226"/>
      <c r="E310" s="815"/>
    </row>
    <row r="311" spans="4:5" s="7" customFormat="1" x14ac:dyDescent="0.25">
      <c r="D311" s="226"/>
      <c r="E311" s="815"/>
    </row>
    <row r="312" spans="4:5" s="7" customFormat="1" x14ac:dyDescent="0.25">
      <c r="D312" s="226"/>
      <c r="E312" s="815"/>
    </row>
    <row r="313" spans="4:5" s="7" customFormat="1" x14ac:dyDescent="0.25">
      <c r="D313" s="226"/>
      <c r="E313" s="815"/>
    </row>
    <row r="314" spans="4:5" s="7" customFormat="1" x14ac:dyDescent="0.25">
      <c r="D314" s="226"/>
      <c r="E314" s="815"/>
    </row>
    <row r="315" spans="4:5" s="7" customFormat="1" x14ac:dyDescent="0.25">
      <c r="D315" s="226"/>
      <c r="E315" s="815"/>
    </row>
    <row r="316" spans="4:5" s="7" customFormat="1" x14ac:dyDescent="0.25">
      <c r="D316" s="226"/>
      <c r="E316" s="815"/>
    </row>
    <row r="317" spans="4:5" s="7" customFormat="1" x14ac:dyDescent="0.25">
      <c r="D317" s="226"/>
      <c r="E317" s="815"/>
    </row>
    <row r="318" spans="4:5" s="7" customFormat="1" x14ac:dyDescent="0.25">
      <c r="D318" s="226"/>
      <c r="E318" s="815"/>
    </row>
    <row r="319" spans="4:5" s="7" customFormat="1" x14ac:dyDescent="0.25">
      <c r="D319" s="226"/>
      <c r="E319" s="815"/>
    </row>
    <row r="320" spans="4:5" s="7" customFormat="1" x14ac:dyDescent="0.25">
      <c r="D320" s="226"/>
      <c r="E320" s="815"/>
    </row>
    <row r="321" spans="4:5" s="7" customFormat="1" x14ac:dyDescent="0.25">
      <c r="D321" s="226"/>
      <c r="E321" s="815"/>
    </row>
    <row r="322" spans="4:5" s="7" customFormat="1" x14ac:dyDescent="0.25">
      <c r="D322" s="226"/>
      <c r="E322" s="815"/>
    </row>
    <row r="323" spans="4:5" s="7" customFormat="1" x14ac:dyDescent="0.25">
      <c r="D323" s="226"/>
      <c r="E323" s="815"/>
    </row>
    <row r="324" spans="4:5" s="7" customFormat="1" x14ac:dyDescent="0.25">
      <c r="D324" s="226"/>
      <c r="E324" s="815"/>
    </row>
    <row r="325" spans="4:5" s="7" customFormat="1" x14ac:dyDescent="0.25">
      <c r="D325" s="226"/>
      <c r="E325" s="815"/>
    </row>
    <row r="326" spans="4:5" s="7" customFormat="1" x14ac:dyDescent="0.25">
      <c r="D326" s="226"/>
      <c r="E326" s="815"/>
    </row>
    <row r="327" spans="4:5" s="7" customFormat="1" x14ac:dyDescent="0.25">
      <c r="D327" s="226"/>
      <c r="E327" s="815"/>
    </row>
    <row r="328" spans="4:5" s="7" customFormat="1" x14ac:dyDescent="0.25">
      <c r="D328" s="226"/>
      <c r="E328" s="815"/>
    </row>
    <row r="329" spans="4:5" s="7" customFormat="1" x14ac:dyDescent="0.25">
      <c r="D329" s="226"/>
      <c r="E329" s="815"/>
    </row>
    <row r="330" spans="4:5" s="7" customFormat="1" x14ac:dyDescent="0.25">
      <c r="D330" s="226"/>
      <c r="E330" s="815"/>
    </row>
    <row r="331" spans="4:5" s="7" customFormat="1" x14ac:dyDescent="0.25">
      <c r="D331" s="226"/>
      <c r="E331" s="815"/>
    </row>
    <row r="332" spans="4:5" s="7" customFormat="1" x14ac:dyDescent="0.25">
      <c r="D332" s="226"/>
      <c r="E332" s="815"/>
    </row>
    <row r="333" spans="4:5" s="7" customFormat="1" x14ac:dyDescent="0.25">
      <c r="D333" s="226"/>
      <c r="E333" s="815"/>
    </row>
    <row r="334" spans="4:5" s="7" customFormat="1" x14ac:dyDescent="0.25">
      <c r="D334" s="226"/>
      <c r="E334" s="815"/>
    </row>
    <row r="335" spans="4:5" s="7" customFormat="1" x14ac:dyDescent="0.25">
      <c r="D335" s="226"/>
      <c r="E335" s="815"/>
    </row>
    <row r="336" spans="4:5" s="7" customFormat="1" x14ac:dyDescent="0.25">
      <c r="D336" s="226"/>
      <c r="E336" s="815"/>
    </row>
    <row r="337" spans="4:5" s="7" customFormat="1" x14ac:dyDescent="0.25">
      <c r="D337" s="226"/>
      <c r="E337" s="815"/>
    </row>
    <row r="338" spans="4:5" s="7" customFormat="1" x14ac:dyDescent="0.25">
      <c r="D338" s="226"/>
      <c r="E338" s="815"/>
    </row>
    <row r="339" spans="4:5" s="7" customFormat="1" x14ac:dyDescent="0.25">
      <c r="D339" s="226"/>
      <c r="E339" s="815"/>
    </row>
    <row r="340" spans="4:5" s="7" customFormat="1" x14ac:dyDescent="0.25">
      <c r="D340" s="226"/>
      <c r="E340" s="815"/>
    </row>
    <row r="341" spans="4:5" s="7" customFormat="1" x14ac:dyDescent="0.25">
      <c r="D341" s="226"/>
      <c r="E341" s="815"/>
    </row>
    <row r="342" spans="4:5" s="7" customFormat="1" x14ac:dyDescent="0.25">
      <c r="D342" s="226"/>
      <c r="E342" s="815"/>
    </row>
    <row r="343" spans="4:5" s="7" customFormat="1" x14ac:dyDescent="0.25">
      <c r="D343" s="226"/>
      <c r="E343" s="815"/>
    </row>
    <row r="344" spans="4:5" s="7" customFormat="1" x14ac:dyDescent="0.25">
      <c r="D344" s="226"/>
      <c r="E344" s="815"/>
    </row>
    <row r="345" spans="4:5" s="7" customFormat="1" x14ac:dyDescent="0.25">
      <c r="D345" s="226"/>
      <c r="E345" s="815"/>
    </row>
    <row r="346" spans="4:5" s="7" customFormat="1" x14ac:dyDescent="0.25">
      <c r="D346" s="226"/>
      <c r="E346" s="815"/>
    </row>
    <row r="347" spans="4:5" s="7" customFormat="1" x14ac:dyDescent="0.25">
      <c r="D347" s="226"/>
      <c r="E347" s="815"/>
    </row>
    <row r="348" spans="4:5" s="7" customFormat="1" x14ac:dyDescent="0.25">
      <c r="D348" s="226"/>
      <c r="E348" s="815"/>
    </row>
    <row r="349" spans="4:5" s="7" customFormat="1" x14ac:dyDescent="0.25">
      <c r="D349" s="226"/>
      <c r="E349" s="815"/>
    </row>
    <row r="350" spans="4:5" s="7" customFormat="1" x14ac:dyDescent="0.25">
      <c r="D350" s="226"/>
      <c r="E350" s="815"/>
    </row>
    <row r="351" spans="4:5" s="7" customFormat="1" x14ac:dyDescent="0.25">
      <c r="D351" s="226"/>
      <c r="E351" s="815"/>
    </row>
    <row r="352" spans="4:5" s="7" customFormat="1" x14ac:dyDescent="0.25">
      <c r="D352" s="226"/>
      <c r="E352" s="815"/>
    </row>
    <row r="353" spans="4:5" s="7" customFormat="1" x14ac:dyDescent="0.25">
      <c r="D353" s="226"/>
      <c r="E353" s="815"/>
    </row>
    <row r="354" spans="4:5" s="7" customFormat="1" x14ac:dyDescent="0.25">
      <c r="D354" s="226"/>
      <c r="E354" s="815"/>
    </row>
    <row r="355" spans="4:5" s="7" customFormat="1" x14ac:dyDescent="0.25">
      <c r="D355" s="226"/>
      <c r="E355" s="815"/>
    </row>
    <row r="356" spans="4:5" s="7" customFormat="1" x14ac:dyDescent="0.25">
      <c r="D356" s="226"/>
      <c r="E356" s="815"/>
    </row>
    <row r="357" spans="4:5" s="7" customFormat="1" x14ac:dyDescent="0.25">
      <c r="D357" s="226"/>
      <c r="E357" s="815"/>
    </row>
    <row r="358" spans="4:5" s="7" customFormat="1" x14ac:dyDescent="0.25">
      <c r="D358" s="226"/>
      <c r="E358" s="815"/>
    </row>
    <row r="359" spans="4:5" s="7" customFormat="1" x14ac:dyDescent="0.25">
      <c r="D359" s="226"/>
      <c r="E359" s="815"/>
    </row>
  </sheetData>
  <mergeCells count="64">
    <mergeCell ref="A45:D45"/>
    <mergeCell ref="A141:A143"/>
    <mergeCell ref="B116:E116"/>
    <mergeCell ref="A124:A125"/>
    <mergeCell ref="B124:E125"/>
    <mergeCell ref="B140:E140"/>
    <mergeCell ref="A126:A127"/>
    <mergeCell ref="B128:E128"/>
    <mergeCell ref="B141:E143"/>
    <mergeCell ref="B123:E123"/>
    <mergeCell ref="A135:A136"/>
    <mergeCell ref="A130:A134"/>
    <mergeCell ref="A17:A18"/>
    <mergeCell ref="B17:B18"/>
    <mergeCell ref="C17:C18"/>
    <mergeCell ref="E17:F17"/>
    <mergeCell ref="E18:F18"/>
    <mergeCell ref="J122:N122"/>
    <mergeCell ref="B117:E117"/>
    <mergeCell ref="J117:N117"/>
    <mergeCell ref="J118:N118"/>
    <mergeCell ref="B119:E119"/>
    <mergeCell ref="J119:N119"/>
    <mergeCell ref="B120:E120"/>
    <mergeCell ref="J120:N120"/>
    <mergeCell ref="B121:E121"/>
    <mergeCell ref="J121:N121"/>
    <mergeCell ref="B122:E122"/>
    <mergeCell ref="B118:E118"/>
    <mergeCell ref="J129:N129"/>
    <mergeCell ref="B138:E138"/>
    <mergeCell ref="B139:E139"/>
    <mergeCell ref="B129:E129"/>
    <mergeCell ref="B126:E127"/>
    <mergeCell ref="B137:E137"/>
    <mergeCell ref="B135:E136"/>
    <mergeCell ref="B130:E134"/>
    <mergeCell ref="J116:N116"/>
    <mergeCell ref="B111:E111"/>
    <mergeCell ref="J111:N111"/>
    <mergeCell ref="B112:E112"/>
    <mergeCell ref="J112:N112"/>
    <mergeCell ref="B113:E113"/>
    <mergeCell ref="J113:N113"/>
    <mergeCell ref="B114:E114"/>
    <mergeCell ref="J114:N114"/>
    <mergeCell ref="B115:E115"/>
    <mergeCell ref="J115:N115"/>
    <mergeCell ref="A8:C8"/>
    <mergeCell ref="J109:N109"/>
    <mergeCell ref="B110:E110"/>
    <mergeCell ref="J110:N110"/>
    <mergeCell ref="E20:F20"/>
    <mergeCell ref="E21:F21"/>
    <mergeCell ref="E25:F25"/>
    <mergeCell ref="A26:D26"/>
    <mergeCell ref="B108:E108"/>
    <mergeCell ref="G108:H108"/>
    <mergeCell ref="J108:N108"/>
    <mergeCell ref="B109:E109"/>
    <mergeCell ref="F109:F110"/>
    <mergeCell ref="G109:H110"/>
    <mergeCell ref="E10:F10"/>
    <mergeCell ref="E11:F11"/>
  </mergeCells>
  <pageMargins left="0.23622047244094491" right="0.23622047244094491" top="0.19685039370078741" bottom="0.15748031496062992" header="0.11811023622047245" footer="0.11811023622047245"/>
  <pageSetup paperSize="8" scale="2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1"/>
  <sheetViews>
    <sheetView tabSelected="1" zoomScale="60" zoomScaleNormal="60" workbookViewId="0">
      <selection activeCell="D53" sqref="D53"/>
    </sheetView>
  </sheetViews>
  <sheetFormatPr defaultRowHeight="15" x14ac:dyDescent="0.25"/>
  <cols>
    <col min="1" max="1" width="7.42578125" customWidth="1"/>
    <col min="2" max="2" width="172.28515625" customWidth="1"/>
    <col min="3" max="3" width="12.5703125" customWidth="1"/>
    <col min="4" max="4" width="9.140625" customWidth="1"/>
    <col min="5" max="5" width="11.85546875" bestFit="1" customWidth="1"/>
    <col min="6" max="7" width="13" bestFit="1" customWidth="1"/>
    <col min="8" max="8" width="14.140625" bestFit="1" customWidth="1"/>
    <col min="9" max="9" width="27.28515625" bestFit="1" customWidth="1"/>
    <col min="10" max="10" width="49.7109375" bestFit="1" customWidth="1"/>
    <col min="11" max="11" width="18.42578125" bestFit="1" customWidth="1"/>
    <col min="12" max="12" width="41.28515625" bestFit="1" customWidth="1"/>
    <col min="13" max="13" width="44.140625" bestFit="1" customWidth="1"/>
    <col min="14" max="14" width="48.7109375" style="1357" bestFit="1" customWidth="1"/>
  </cols>
  <sheetData>
    <row r="1" spans="1:14" ht="24" customHeight="1" x14ac:dyDescent="0.25">
      <c r="A1" s="7"/>
      <c r="B1" s="7"/>
      <c r="C1" s="7"/>
      <c r="D1" s="7"/>
      <c r="E1" s="7"/>
      <c r="F1" s="7"/>
      <c r="G1" s="7"/>
      <c r="H1" s="7"/>
      <c r="I1" s="7"/>
      <c r="J1" s="7"/>
      <c r="K1" s="7"/>
      <c r="L1" s="7"/>
      <c r="M1" s="7"/>
    </row>
    <row r="2" spans="1:14" ht="24" customHeight="1" x14ac:dyDescent="0.25">
      <c r="A2" s="7"/>
      <c r="B2" s="1376" t="s">
        <v>1217</v>
      </c>
      <c r="C2" s="999"/>
      <c r="D2" s="168"/>
      <c r="E2" s="7"/>
      <c r="F2" s="7"/>
      <c r="G2" s="7"/>
      <c r="H2" s="7"/>
      <c r="I2" s="7"/>
      <c r="J2" s="7"/>
      <c r="K2" s="7"/>
      <c r="L2" s="7"/>
      <c r="M2" s="7"/>
    </row>
    <row r="3" spans="1:14" ht="24" customHeight="1" x14ac:dyDescent="0.25">
      <c r="A3" s="7"/>
      <c r="B3" s="1375" t="s">
        <v>1003</v>
      </c>
      <c r="C3" s="1377"/>
      <c r="D3" s="1378" t="s">
        <v>1004</v>
      </c>
      <c r="E3" s="1379"/>
      <c r="F3" s="1379"/>
      <c r="G3" s="1379"/>
      <c r="H3" s="1379"/>
      <c r="I3" s="1379"/>
    </row>
    <row r="4" spans="1:14" ht="15.75" thickBot="1" x14ac:dyDescent="0.3">
      <c r="A4" s="7"/>
      <c r="B4" s="7"/>
      <c r="C4" s="7"/>
      <c r="D4" s="7"/>
      <c r="E4" s="7"/>
      <c r="F4" s="7"/>
      <c r="G4" s="7"/>
      <c r="H4" s="7"/>
      <c r="I4" s="7"/>
      <c r="J4" s="7"/>
      <c r="K4" s="7"/>
      <c r="L4" s="7"/>
      <c r="M4" s="7"/>
    </row>
    <row r="5" spans="1:14" s="1535" customFormat="1" ht="15.75" thickBot="1" x14ac:dyDescent="0.3">
      <c r="A5" s="1533"/>
      <c r="B5" s="1368" t="s">
        <v>970</v>
      </c>
      <c r="C5" s="233" t="s">
        <v>140</v>
      </c>
      <c r="D5" s="234" t="s">
        <v>139</v>
      </c>
      <c r="E5" s="234" t="s">
        <v>176</v>
      </c>
      <c r="F5" s="234" t="s">
        <v>82</v>
      </c>
      <c r="G5" s="234" t="s">
        <v>142</v>
      </c>
      <c r="H5" s="234" t="s">
        <v>172</v>
      </c>
      <c r="I5" s="235" t="s">
        <v>241</v>
      </c>
      <c r="J5" s="234" t="s">
        <v>213</v>
      </c>
      <c r="K5" s="234" t="s">
        <v>85</v>
      </c>
      <c r="L5" s="1366" t="s">
        <v>243</v>
      </c>
      <c r="M5" s="1367" t="s">
        <v>257</v>
      </c>
      <c r="N5" s="1534"/>
    </row>
    <row r="6" spans="1:14" x14ac:dyDescent="0.25">
      <c r="A6" s="1915">
        <v>1.1000000000000001</v>
      </c>
      <c r="B6" s="1449" t="s">
        <v>968</v>
      </c>
      <c r="C6" s="1464" t="s">
        <v>141</v>
      </c>
      <c r="D6" s="1465" t="s">
        <v>138</v>
      </c>
      <c r="E6" s="1465" t="s">
        <v>207</v>
      </c>
      <c r="F6" s="1465" t="s">
        <v>138</v>
      </c>
      <c r="G6" s="1465" t="s">
        <v>208</v>
      </c>
      <c r="H6" s="1466" t="s">
        <v>125</v>
      </c>
      <c r="I6" s="1466"/>
      <c r="J6" s="1466" t="s">
        <v>609</v>
      </c>
      <c r="K6" s="1467" t="s">
        <v>210</v>
      </c>
      <c r="L6" s="1468" t="s">
        <v>178</v>
      </c>
      <c r="M6" s="1469" t="s">
        <v>968</v>
      </c>
    </row>
    <row r="7" spans="1:14" x14ac:dyDescent="0.25">
      <c r="A7" s="1916">
        <v>1.2</v>
      </c>
      <c r="B7" s="1450" t="s">
        <v>1005</v>
      </c>
      <c r="C7" s="1470" t="s">
        <v>141</v>
      </c>
      <c r="D7" s="1158" t="s">
        <v>138</v>
      </c>
      <c r="E7" s="1158" t="s">
        <v>207</v>
      </c>
      <c r="F7" s="1158" t="s">
        <v>138</v>
      </c>
      <c r="G7" s="1158" t="s">
        <v>208</v>
      </c>
      <c r="H7" s="662" t="s">
        <v>125</v>
      </c>
      <c r="I7" s="662"/>
      <c r="J7" s="1471" t="s">
        <v>610</v>
      </c>
      <c r="K7" s="1472" t="s">
        <v>210</v>
      </c>
      <c r="L7" s="1473" t="s">
        <v>178</v>
      </c>
      <c r="M7" s="1474" t="s">
        <v>969</v>
      </c>
    </row>
    <row r="8" spans="1:14" ht="15.75" thickBot="1" x14ac:dyDescent="0.3">
      <c r="A8" s="1917">
        <v>1.3</v>
      </c>
      <c r="B8" s="1451" t="s">
        <v>1059</v>
      </c>
      <c r="C8" s="1475" t="s">
        <v>141</v>
      </c>
      <c r="D8" s="1476" t="s">
        <v>138</v>
      </c>
      <c r="E8" s="1476" t="s">
        <v>207</v>
      </c>
      <c r="F8" s="1476" t="s">
        <v>138</v>
      </c>
      <c r="G8" s="1476" t="s">
        <v>208</v>
      </c>
      <c r="H8" s="1477" t="s">
        <v>173</v>
      </c>
      <c r="I8" s="1478" t="s">
        <v>264</v>
      </c>
      <c r="J8" s="1477" t="s">
        <v>609</v>
      </c>
      <c r="K8" s="1479" t="s">
        <v>210</v>
      </c>
      <c r="L8" s="1480" t="s">
        <v>178</v>
      </c>
      <c r="M8" s="1481" t="s">
        <v>1058</v>
      </c>
    </row>
    <row r="9" spans="1:14" x14ac:dyDescent="0.25">
      <c r="A9" s="1358" t="s">
        <v>972</v>
      </c>
      <c r="B9" s="1452" t="s">
        <v>971</v>
      </c>
      <c r="C9" s="1482" t="s">
        <v>110</v>
      </c>
      <c r="D9" s="1483" t="s">
        <v>138</v>
      </c>
      <c r="E9" s="1483" t="s">
        <v>207</v>
      </c>
      <c r="F9" s="1483" t="s">
        <v>138</v>
      </c>
      <c r="G9" s="574" t="s">
        <v>208</v>
      </c>
      <c r="H9" s="1483" t="s">
        <v>125</v>
      </c>
      <c r="I9" s="1483"/>
      <c r="J9" s="1483" t="s">
        <v>167</v>
      </c>
      <c r="K9" s="1484" t="s">
        <v>210</v>
      </c>
      <c r="L9" s="1485" t="s">
        <v>177</v>
      </c>
      <c r="M9" s="1486" t="s">
        <v>981</v>
      </c>
    </row>
    <row r="10" spans="1:14" x14ac:dyDescent="0.25">
      <c r="A10" s="1358" t="s">
        <v>966</v>
      </c>
      <c r="B10" s="1453" t="s">
        <v>1006</v>
      </c>
      <c r="C10" s="1487" t="s">
        <v>110</v>
      </c>
      <c r="D10" s="1483" t="s">
        <v>138</v>
      </c>
      <c r="E10" s="1483" t="s">
        <v>207</v>
      </c>
      <c r="F10" s="1483" t="s">
        <v>138</v>
      </c>
      <c r="G10" s="574" t="s">
        <v>208</v>
      </c>
      <c r="H10" s="1483" t="s">
        <v>125</v>
      </c>
      <c r="I10" s="1483"/>
      <c r="J10" s="1483" t="s">
        <v>167</v>
      </c>
      <c r="K10" s="1484" t="s">
        <v>210</v>
      </c>
      <c r="L10" s="1488" t="s">
        <v>177</v>
      </c>
      <c r="M10" s="1486" t="s">
        <v>981</v>
      </c>
    </row>
    <row r="11" spans="1:14" x14ac:dyDescent="0.25">
      <c r="A11" s="1358">
        <v>2.2000000000000002</v>
      </c>
      <c r="B11" s="1453" t="s">
        <v>1007</v>
      </c>
      <c r="C11" s="1470" t="s">
        <v>110</v>
      </c>
      <c r="D11" s="1290" t="s">
        <v>138</v>
      </c>
      <c r="E11" s="1290" t="s">
        <v>207</v>
      </c>
      <c r="F11" s="1290" t="s">
        <v>138</v>
      </c>
      <c r="G11" s="662" t="s">
        <v>208</v>
      </c>
      <c r="H11" s="1290" t="s">
        <v>125</v>
      </c>
      <c r="I11" s="1471" t="s">
        <v>171</v>
      </c>
      <c r="J11" s="1290" t="s">
        <v>167</v>
      </c>
      <c r="K11" s="1489" t="s">
        <v>210</v>
      </c>
      <c r="L11" s="1490" t="s">
        <v>165</v>
      </c>
      <c r="M11" s="1491" t="s">
        <v>978</v>
      </c>
    </row>
    <row r="12" spans="1:14" x14ac:dyDescent="0.25">
      <c r="A12" s="1358">
        <v>2.2999999999999998</v>
      </c>
      <c r="B12" s="1453" t="s">
        <v>1008</v>
      </c>
      <c r="C12" s="1470" t="s">
        <v>110</v>
      </c>
      <c r="D12" s="1290" t="s">
        <v>138</v>
      </c>
      <c r="E12" s="1290" t="s">
        <v>207</v>
      </c>
      <c r="F12" s="1290" t="s">
        <v>138</v>
      </c>
      <c r="G12" s="662" t="s">
        <v>208</v>
      </c>
      <c r="H12" s="1471" t="s">
        <v>212</v>
      </c>
      <c r="I12" s="1471" t="s">
        <v>216</v>
      </c>
      <c r="J12" s="1290" t="s">
        <v>167</v>
      </c>
      <c r="K12" s="1489" t="s">
        <v>210</v>
      </c>
      <c r="L12" s="1473" t="s">
        <v>165</v>
      </c>
      <c r="M12" s="1491" t="s">
        <v>979</v>
      </c>
    </row>
    <row r="13" spans="1:14" x14ac:dyDescent="0.25">
      <c r="A13" s="1360">
        <v>2.4</v>
      </c>
      <c r="B13" s="1453" t="s">
        <v>1072</v>
      </c>
      <c r="C13" s="1470" t="s">
        <v>110</v>
      </c>
      <c r="D13" s="1290" t="s">
        <v>138</v>
      </c>
      <c r="E13" s="1290" t="s">
        <v>207</v>
      </c>
      <c r="F13" s="1290" t="s">
        <v>138</v>
      </c>
      <c r="G13" s="662" t="s">
        <v>208</v>
      </c>
      <c r="H13" s="1471" t="s">
        <v>168</v>
      </c>
      <c r="I13" s="1290"/>
      <c r="J13" s="1290" t="s">
        <v>167</v>
      </c>
      <c r="K13" s="1489" t="s">
        <v>210</v>
      </c>
      <c r="L13" s="1492" t="s">
        <v>178</v>
      </c>
      <c r="M13" s="1493" t="s">
        <v>980</v>
      </c>
    </row>
    <row r="14" spans="1:14" x14ac:dyDescent="0.25">
      <c r="A14" s="1360" t="s">
        <v>762</v>
      </c>
      <c r="B14" s="1453" t="s">
        <v>1009</v>
      </c>
      <c r="C14" s="1470" t="s">
        <v>110</v>
      </c>
      <c r="D14" s="1290" t="s">
        <v>138</v>
      </c>
      <c r="E14" s="1290" t="s">
        <v>207</v>
      </c>
      <c r="F14" s="1290" t="s">
        <v>138</v>
      </c>
      <c r="G14" s="662" t="s">
        <v>208</v>
      </c>
      <c r="H14" s="1290" t="s">
        <v>125</v>
      </c>
      <c r="I14" s="1471" t="s">
        <v>221</v>
      </c>
      <c r="J14" s="1290" t="s">
        <v>167</v>
      </c>
      <c r="K14" s="1489" t="s">
        <v>210</v>
      </c>
      <c r="L14" s="1473" t="s">
        <v>165</v>
      </c>
      <c r="M14" s="1493" t="s">
        <v>984</v>
      </c>
    </row>
    <row r="15" spans="1:14" x14ac:dyDescent="0.25">
      <c r="A15" s="1360" t="s">
        <v>763</v>
      </c>
      <c r="B15" s="1453" t="s">
        <v>1010</v>
      </c>
      <c r="C15" s="1470" t="s">
        <v>110</v>
      </c>
      <c r="D15" s="1290" t="s">
        <v>138</v>
      </c>
      <c r="E15" s="1290" t="s">
        <v>207</v>
      </c>
      <c r="F15" s="1290" t="s">
        <v>138</v>
      </c>
      <c r="G15" s="662" t="s">
        <v>208</v>
      </c>
      <c r="H15" s="1290" t="s">
        <v>125</v>
      </c>
      <c r="I15" s="662" t="s">
        <v>221</v>
      </c>
      <c r="J15" s="1290" t="s">
        <v>167</v>
      </c>
      <c r="K15" s="1489" t="s">
        <v>210</v>
      </c>
      <c r="L15" s="1473" t="s">
        <v>165</v>
      </c>
      <c r="M15" s="1493" t="s">
        <v>985</v>
      </c>
    </row>
    <row r="16" spans="1:14" x14ac:dyDescent="0.25">
      <c r="A16" s="1360" t="s">
        <v>764</v>
      </c>
      <c r="B16" s="1453" t="s">
        <v>1011</v>
      </c>
      <c r="C16" s="1470" t="s">
        <v>110</v>
      </c>
      <c r="D16" s="1290" t="s">
        <v>138</v>
      </c>
      <c r="E16" s="1290" t="s">
        <v>207</v>
      </c>
      <c r="F16" s="1290" t="s">
        <v>138</v>
      </c>
      <c r="G16" s="662" t="s">
        <v>208</v>
      </c>
      <c r="H16" s="662" t="s">
        <v>212</v>
      </c>
      <c r="I16" s="662" t="s">
        <v>221</v>
      </c>
      <c r="J16" s="1290" t="s">
        <v>904</v>
      </c>
      <c r="K16" s="1489" t="s">
        <v>210</v>
      </c>
      <c r="L16" s="1473" t="s">
        <v>165</v>
      </c>
      <c r="M16" s="1493" t="s">
        <v>984</v>
      </c>
    </row>
    <row r="17" spans="1:13" x14ac:dyDescent="0.25">
      <c r="A17" s="1360" t="s">
        <v>765</v>
      </c>
      <c r="B17" s="1453" t="s">
        <v>1012</v>
      </c>
      <c r="C17" s="1470" t="s">
        <v>110</v>
      </c>
      <c r="D17" s="1290" t="s">
        <v>138</v>
      </c>
      <c r="E17" s="1290" t="s">
        <v>207</v>
      </c>
      <c r="F17" s="1290" t="s">
        <v>138</v>
      </c>
      <c r="G17" s="662" t="s">
        <v>208</v>
      </c>
      <c r="H17" s="662" t="s">
        <v>212</v>
      </c>
      <c r="I17" s="662" t="s">
        <v>221</v>
      </c>
      <c r="J17" s="1290" t="s">
        <v>904</v>
      </c>
      <c r="K17" s="1489" t="s">
        <v>210</v>
      </c>
      <c r="L17" s="1473" t="s">
        <v>165</v>
      </c>
      <c r="M17" s="1493" t="s">
        <v>985</v>
      </c>
    </row>
    <row r="18" spans="1:13" x14ac:dyDescent="0.25">
      <c r="A18" s="1360" t="s">
        <v>903</v>
      </c>
      <c r="B18" s="1453" t="s">
        <v>1013</v>
      </c>
      <c r="C18" s="1470" t="s">
        <v>110</v>
      </c>
      <c r="D18" s="1290" t="s">
        <v>138</v>
      </c>
      <c r="E18" s="1290" t="s">
        <v>207</v>
      </c>
      <c r="F18" s="1290" t="s">
        <v>138</v>
      </c>
      <c r="G18" s="662" t="s">
        <v>208</v>
      </c>
      <c r="H18" s="662" t="s">
        <v>212</v>
      </c>
      <c r="I18" s="662" t="s">
        <v>221</v>
      </c>
      <c r="J18" s="1290" t="s">
        <v>905</v>
      </c>
      <c r="K18" s="1489" t="s">
        <v>210</v>
      </c>
      <c r="L18" s="1473" t="s">
        <v>165</v>
      </c>
      <c r="M18" s="1493" t="s">
        <v>766</v>
      </c>
    </row>
    <row r="19" spans="1:13" x14ac:dyDescent="0.25">
      <c r="A19" s="1360">
        <v>2.7</v>
      </c>
      <c r="B19" s="1454" t="s">
        <v>1014</v>
      </c>
      <c r="C19" s="1470" t="s">
        <v>110</v>
      </c>
      <c r="D19" s="1290" t="s">
        <v>138</v>
      </c>
      <c r="E19" s="1290" t="s">
        <v>207</v>
      </c>
      <c r="F19" s="1471" t="s">
        <v>174</v>
      </c>
      <c r="G19" s="662" t="s">
        <v>208</v>
      </c>
      <c r="H19" s="662" t="s">
        <v>125</v>
      </c>
      <c r="I19" s="1290"/>
      <c r="J19" s="1290" t="s">
        <v>167</v>
      </c>
      <c r="K19" s="1489" t="s">
        <v>210</v>
      </c>
      <c r="L19" s="1492" t="s">
        <v>178</v>
      </c>
      <c r="M19" s="1494" t="s">
        <v>983</v>
      </c>
    </row>
    <row r="20" spans="1:13" x14ac:dyDescent="0.25">
      <c r="A20" s="1360" t="s">
        <v>510</v>
      </c>
      <c r="B20" s="1454" t="s">
        <v>1015</v>
      </c>
      <c r="C20" s="1470" t="s">
        <v>110</v>
      </c>
      <c r="D20" s="1290" t="s">
        <v>138</v>
      </c>
      <c r="E20" s="1471" t="s">
        <v>145</v>
      </c>
      <c r="F20" s="1290" t="s">
        <v>138</v>
      </c>
      <c r="G20" s="662" t="s">
        <v>208</v>
      </c>
      <c r="H20" s="662" t="s">
        <v>125</v>
      </c>
      <c r="I20" s="1290"/>
      <c r="J20" s="1290" t="s">
        <v>509</v>
      </c>
      <c r="K20" s="1489" t="s">
        <v>210</v>
      </c>
      <c r="L20" s="1492" t="s">
        <v>178</v>
      </c>
      <c r="M20" s="1495" t="s">
        <v>982</v>
      </c>
    </row>
    <row r="21" spans="1:13" x14ac:dyDescent="0.25">
      <c r="A21" s="1360" t="s">
        <v>738</v>
      </c>
      <c r="B21" s="1454" t="s">
        <v>1016</v>
      </c>
      <c r="C21" s="1470" t="s">
        <v>110</v>
      </c>
      <c r="D21" s="1471" t="s">
        <v>135</v>
      </c>
      <c r="E21" s="1290" t="s">
        <v>207</v>
      </c>
      <c r="F21" s="1471" t="s">
        <v>166</v>
      </c>
      <c r="G21" s="662" t="s">
        <v>956</v>
      </c>
      <c r="H21" s="662" t="s">
        <v>125</v>
      </c>
      <c r="I21" s="1290"/>
      <c r="J21" s="1471" t="s">
        <v>1149</v>
      </c>
      <c r="K21" s="1489" t="s">
        <v>210</v>
      </c>
      <c r="L21" s="1492" t="s">
        <v>178</v>
      </c>
      <c r="M21" s="1493" t="s">
        <v>986</v>
      </c>
    </row>
    <row r="22" spans="1:13" ht="15.75" thickBot="1" x14ac:dyDescent="0.3">
      <c r="A22" s="1360" t="s">
        <v>739</v>
      </c>
      <c r="B22" s="1455" t="s">
        <v>1017</v>
      </c>
      <c r="C22" s="1496" t="s">
        <v>110</v>
      </c>
      <c r="D22" s="664" t="s">
        <v>135</v>
      </c>
      <c r="E22" s="1497" t="s">
        <v>207</v>
      </c>
      <c r="F22" s="664" t="s">
        <v>174</v>
      </c>
      <c r="G22" s="664" t="s">
        <v>956</v>
      </c>
      <c r="H22" s="664" t="s">
        <v>125</v>
      </c>
      <c r="I22" s="1497"/>
      <c r="J22" s="664" t="s">
        <v>167</v>
      </c>
      <c r="K22" s="1499" t="s">
        <v>210</v>
      </c>
      <c r="L22" s="1500" t="s">
        <v>178</v>
      </c>
      <c r="M22" s="1501" t="s">
        <v>986</v>
      </c>
    </row>
    <row r="23" spans="1:13" x14ac:dyDescent="0.25">
      <c r="A23" s="1371">
        <v>2.1</v>
      </c>
      <c r="B23" s="1456" t="s">
        <v>1018</v>
      </c>
      <c r="C23" s="1502" t="s">
        <v>110</v>
      </c>
      <c r="D23" s="1503" t="s">
        <v>135</v>
      </c>
      <c r="E23" s="1466" t="s">
        <v>207</v>
      </c>
      <c r="F23" s="1504" t="s">
        <v>166</v>
      </c>
      <c r="G23" s="1504" t="s">
        <v>956</v>
      </c>
      <c r="H23" s="1504" t="s">
        <v>125</v>
      </c>
      <c r="I23" s="1466"/>
      <c r="J23" s="1504" t="s">
        <v>167</v>
      </c>
      <c r="K23" s="1505" t="s">
        <v>211</v>
      </c>
      <c r="L23" s="1468" t="s">
        <v>209</v>
      </c>
      <c r="M23" s="1506" t="s">
        <v>987</v>
      </c>
    </row>
    <row r="24" spans="1:13" x14ac:dyDescent="0.25">
      <c r="A24" s="1361" t="s">
        <v>995</v>
      </c>
      <c r="B24" s="1457" t="s">
        <v>1019</v>
      </c>
      <c r="C24" s="1470" t="s">
        <v>110</v>
      </c>
      <c r="D24" s="1507" t="s">
        <v>135</v>
      </c>
      <c r="E24" s="1290" t="s">
        <v>207</v>
      </c>
      <c r="F24" s="1290" t="s">
        <v>138</v>
      </c>
      <c r="G24" s="662" t="s">
        <v>956</v>
      </c>
      <c r="H24" s="1290" t="s">
        <v>125</v>
      </c>
      <c r="I24" s="662" t="s">
        <v>221</v>
      </c>
      <c r="J24" s="1471" t="s">
        <v>261</v>
      </c>
      <c r="K24" s="1472" t="s">
        <v>211</v>
      </c>
      <c r="L24" s="1473" t="s">
        <v>209</v>
      </c>
      <c r="M24" s="1508" t="s">
        <v>987</v>
      </c>
    </row>
    <row r="25" spans="1:13" x14ac:dyDescent="0.25">
      <c r="A25" s="1361" t="s">
        <v>967</v>
      </c>
      <c r="B25" s="1457" t="s">
        <v>1020</v>
      </c>
      <c r="C25" s="1470" t="s">
        <v>110</v>
      </c>
      <c r="D25" s="1507" t="s">
        <v>135</v>
      </c>
      <c r="E25" s="1290" t="s">
        <v>207</v>
      </c>
      <c r="F25" s="1290" t="s">
        <v>138</v>
      </c>
      <c r="G25" s="662" t="s">
        <v>956</v>
      </c>
      <c r="H25" s="1290" t="s">
        <v>125</v>
      </c>
      <c r="I25" s="662" t="s">
        <v>221</v>
      </c>
      <c r="J25" s="662" t="s">
        <v>261</v>
      </c>
      <c r="K25" s="1472" t="s">
        <v>211</v>
      </c>
      <c r="L25" s="1473" t="s">
        <v>209</v>
      </c>
      <c r="M25" s="1508" t="s">
        <v>987</v>
      </c>
    </row>
    <row r="26" spans="1:13" ht="15.75" thickBot="1" x14ac:dyDescent="0.3">
      <c r="A26" s="1372">
        <v>2.12</v>
      </c>
      <c r="B26" s="1458" t="s">
        <v>1021</v>
      </c>
      <c r="C26" s="1509" t="s">
        <v>110</v>
      </c>
      <c r="D26" s="616" t="s">
        <v>138</v>
      </c>
      <c r="E26" s="1510" t="s">
        <v>207</v>
      </c>
      <c r="F26" s="616" t="s">
        <v>166</v>
      </c>
      <c r="G26" s="616" t="s">
        <v>208</v>
      </c>
      <c r="H26" s="616" t="s">
        <v>125</v>
      </c>
      <c r="I26" s="1510"/>
      <c r="J26" s="616" t="s">
        <v>167</v>
      </c>
      <c r="K26" s="1511" t="s">
        <v>211</v>
      </c>
      <c r="L26" s="1512" t="s">
        <v>198</v>
      </c>
      <c r="M26" s="1513" t="s">
        <v>988</v>
      </c>
    </row>
    <row r="27" spans="1:13" ht="15.75" thickBot="1" x14ac:dyDescent="0.3">
      <c r="A27" s="1363" t="s">
        <v>1091</v>
      </c>
      <c r="B27" s="1459" t="s">
        <v>1022</v>
      </c>
      <c r="C27" s="1496" t="s">
        <v>110</v>
      </c>
      <c r="D27" s="1497" t="s">
        <v>138</v>
      </c>
      <c r="E27" s="1497" t="s">
        <v>207</v>
      </c>
      <c r="F27" s="1497" t="s">
        <v>138</v>
      </c>
      <c r="G27" s="664" t="s">
        <v>208</v>
      </c>
      <c r="H27" s="1498" t="s">
        <v>173</v>
      </c>
      <c r="I27" s="1498" t="s">
        <v>264</v>
      </c>
      <c r="J27" s="1498" t="s">
        <v>957</v>
      </c>
      <c r="K27" s="1674" t="s">
        <v>653</v>
      </c>
      <c r="L27" s="1673" t="s">
        <v>1089</v>
      </c>
      <c r="M27" s="1516" t="s">
        <v>989</v>
      </c>
    </row>
    <row r="28" spans="1:13" x14ac:dyDescent="0.25">
      <c r="A28" s="1370">
        <v>2.14</v>
      </c>
      <c r="B28" s="1456" t="s">
        <v>1023</v>
      </c>
      <c r="C28" s="1502" t="s">
        <v>110</v>
      </c>
      <c r="D28" s="1466" t="s">
        <v>138</v>
      </c>
      <c r="E28" s="1466" t="s">
        <v>207</v>
      </c>
      <c r="F28" s="1466" t="s">
        <v>138</v>
      </c>
      <c r="G28" s="1504" t="s">
        <v>208</v>
      </c>
      <c r="H28" s="1504" t="s">
        <v>173</v>
      </c>
      <c r="I28" s="1504" t="s">
        <v>264</v>
      </c>
      <c r="J28" s="1466" t="s">
        <v>167</v>
      </c>
      <c r="K28" s="1467" t="s">
        <v>210</v>
      </c>
      <c r="L28" s="1468" t="s">
        <v>13</v>
      </c>
      <c r="M28" s="1518" t="s">
        <v>990</v>
      </c>
    </row>
    <row r="29" spans="1:13" x14ac:dyDescent="0.25">
      <c r="A29" s="1363">
        <v>2.15</v>
      </c>
      <c r="B29" s="1457" t="s">
        <v>1024</v>
      </c>
      <c r="C29" s="1470" t="s">
        <v>110</v>
      </c>
      <c r="D29" s="1290" t="s">
        <v>138</v>
      </c>
      <c r="E29" s="1290" t="s">
        <v>207</v>
      </c>
      <c r="F29" s="1290" t="s">
        <v>138</v>
      </c>
      <c r="G29" s="662" t="s">
        <v>208</v>
      </c>
      <c r="H29" s="662" t="s">
        <v>125</v>
      </c>
      <c r="I29" s="662" t="s">
        <v>264</v>
      </c>
      <c r="J29" s="1471" t="s">
        <v>263</v>
      </c>
      <c r="K29" s="1489" t="s">
        <v>210</v>
      </c>
      <c r="L29" s="1473" t="s">
        <v>175</v>
      </c>
      <c r="M29" s="1493" t="s">
        <v>973</v>
      </c>
    </row>
    <row r="30" spans="1:13" x14ac:dyDescent="0.25">
      <c r="A30" s="1362">
        <v>2.16</v>
      </c>
      <c r="B30" s="1454" t="s">
        <v>1025</v>
      </c>
      <c r="C30" s="1470" t="s">
        <v>110</v>
      </c>
      <c r="D30" s="1290" t="s">
        <v>138</v>
      </c>
      <c r="E30" s="1290" t="s">
        <v>207</v>
      </c>
      <c r="F30" s="1290" t="s">
        <v>138</v>
      </c>
      <c r="G30" s="662" t="s">
        <v>208</v>
      </c>
      <c r="H30" s="1290" t="s">
        <v>125</v>
      </c>
      <c r="I30" s="662" t="s">
        <v>264</v>
      </c>
      <c r="J30" s="1290" t="s">
        <v>263</v>
      </c>
      <c r="K30" s="1472" t="s">
        <v>211</v>
      </c>
      <c r="L30" s="1490" t="s">
        <v>343</v>
      </c>
      <c r="M30" s="1474" t="s">
        <v>991</v>
      </c>
    </row>
    <row r="31" spans="1:13" x14ac:dyDescent="0.25">
      <c r="A31" s="1362">
        <v>2.17</v>
      </c>
      <c r="B31" s="1454" t="s">
        <v>1026</v>
      </c>
      <c r="C31" s="1470" t="s">
        <v>110</v>
      </c>
      <c r="D31" s="1290" t="s">
        <v>138</v>
      </c>
      <c r="E31" s="1290" t="s">
        <v>207</v>
      </c>
      <c r="F31" s="1290" t="s">
        <v>138</v>
      </c>
      <c r="G31" s="662" t="s">
        <v>208</v>
      </c>
      <c r="H31" s="1290" t="s">
        <v>173</v>
      </c>
      <c r="I31" s="662" t="s">
        <v>264</v>
      </c>
      <c r="J31" s="1471" t="s">
        <v>262</v>
      </c>
      <c r="K31" s="1472" t="s">
        <v>211</v>
      </c>
      <c r="L31" s="1490" t="s">
        <v>342</v>
      </c>
      <c r="M31" s="1474" t="s">
        <v>356</v>
      </c>
    </row>
    <row r="32" spans="1:13" s="7" customFormat="1" x14ac:dyDescent="0.25">
      <c r="A32" s="1363">
        <v>2.1800000000000002</v>
      </c>
      <c r="B32" s="1454" t="s">
        <v>1027</v>
      </c>
      <c r="C32" s="1470" t="s">
        <v>110</v>
      </c>
      <c r="D32" s="662" t="s">
        <v>138</v>
      </c>
      <c r="E32" s="1290" t="s">
        <v>207</v>
      </c>
      <c r="F32" s="1290" t="s">
        <v>138</v>
      </c>
      <c r="G32" s="662" t="s">
        <v>208</v>
      </c>
      <c r="H32" s="662" t="s">
        <v>173</v>
      </c>
      <c r="I32" s="662" t="s">
        <v>264</v>
      </c>
      <c r="J32" s="1519" t="s">
        <v>262</v>
      </c>
      <c r="K32" s="1520" t="s">
        <v>211</v>
      </c>
      <c r="L32" s="1488" t="s">
        <v>342</v>
      </c>
      <c r="M32" s="1474" t="s">
        <v>340</v>
      </c>
    </row>
    <row r="33" spans="1:13" s="7" customFormat="1" x14ac:dyDescent="0.25">
      <c r="A33" s="1363">
        <v>2.19</v>
      </c>
      <c r="B33" s="1454" t="s">
        <v>1044</v>
      </c>
      <c r="C33" s="1470" t="s">
        <v>110</v>
      </c>
      <c r="D33" s="662" t="s">
        <v>138</v>
      </c>
      <c r="E33" s="1290" t="s">
        <v>207</v>
      </c>
      <c r="F33" s="1290" t="s">
        <v>138</v>
      </c>
      <c r="G33" s="662" t="s">
        <v>208</v>
      </c>
      <c r="H33" s="662" t="s">
        <v>125</v>
      </c>
      <c r="I33" s="662" t="s">
        <v>1040</v>
      </c>
      <c r="J33" s="1521" t="s">
        <v>167</v>
      </c>
      <c r="K33" s="1472" t="s">
        <v>210</v>
      </c>
      <c r="L33" s="1490" t="s">
        <v>1045</v>
      </c>
      <c r="M33" s="1474" t="s">
        <v>1042</v>
      </c>
    </row>
    <row r="34" spans="1:13" s="7" customFormat="1" ht="15.75" thickBot="1" x14ac:dyDescent="0.3">
      <c r="A34" s="1410">
        <v>2.2000000000000002</v>
      </c>
      <c r="B34" s="1460" t="s">
        <v>1043</v>
      </c>
      <c r="C34" s="1475" t="s">
        <v>110</v>
      </c>
      <c r="D34" s="1522" t="s">
        <v>138</v>
      </c>
      <c r="E34" s="1523" t="s">
        <v>207</v>
      </c>
      <c r="F34" s="1523" t="s">
        <v>138</v>
      </c>
      <c r="G34" s="1522" t="s">
        <v>208</v>
      </c>
      <c r="H34" s="1522" t="s">
        <v>125</v>
      </c>
      <c r="I34" s="1522" t="s">
        <v>1041</v>
      </c>
      <c r="J34" s="1550" t="s">
        <v>167</v>
      </c>
      <c r="K34" s="1479" t="s">
        <v>210</v>
      </c>
      <c r="L34" s="1524" t="s">
        <v>974</v>
      </c>
      <c r="M34" s="1481" t="s">
        <v>815</v>
      </c>
    </row>
    <row r="35" spans="1:13" x14ac:dyDescent="0.25">
      <c r="A35" s="1359">
        <v>3.1</v>
      </c>
      <c r="B35" s="2083" t="s">
        <v>1028</v>
      </c>
      <c r="C35" s="1502" t="s">
        <v>110</v>
      </c>
      <c r="D35" s="1466" t="s">
        <v>138</v>
      </c>
      <c r="E35" s="1466" t="s">
        <v>207</v>
      </c>
      <c r="F35" s="1466" t="s">
        <v>138</v>
      </c>
      <c r="G35" s="1504" t="s">
        <v>208</v>
      </c>
      <c r="H35" s="1466" t="s">
        <v>125</v>
      </c>
      <c r="I35" s="1466"/>
      <c r="J35" s="1517" t="s">
        <v>214</v>
      </c>
      <c r="K35" s="1467" t="s">
        <v>210</v>
      </c>
      <c r="L35" s="1526" t="s">
        <v>178</v>
      </c>
      <c r="M35" s="2084" t="s">
        <v>976</v>
      </c>
    </row>
    <row r="36" spans="1:13" x14ac:dyDescent="0.25">
      <c r="A36" s="1358">
        <v>3.2</v>
      </c>
      <c r="B36" s="1453" t="s">
        <v>1029</v>
      </c>
      <c r="C36" s="1470" t="s">
        <v>110</v>
      </c>
      <c r="D36" s="1290" t="s">
        <v>138</v>
      </c>
      <c r="E36" s="1290" t="s">
        <v>207</v>
      </c>
      <c r="F36" s="1290" t="s">
        <v>138</v>
      </c>
      <c r="G36" s="662" t="s">
        <v>208</v>
      </c>
      <c r="H36" s="1290" t="s">
        <v>125</v>
      </c>
      <c r="I36" s="1290"/>
      <c r="J36" s="1471" t="s">
        <v>215</v>
      </c>
      <c r="K36" s="1489" t="s">
        <v>210</v>
      </c>
      <c r="L36" s="1492" t="s">
        <v>178</v>
      </c>
      <c r="M36" s="1491" t="s">
        <v>977</v>
      </c>
    </row>
    <row r="37" spans="1:13" x14ac:dyDescent="0.25">
      <c r="A37" s="1358">
        <v>3.3</v>
      </c>
      <c r="B37" s="2087" t="s">
        <v>1030</v>
      </c>
      <c r="C37" s="1487" t="s">
        <v>110</v>
      </c>
      <c r="D37" s="1483" t="s">
        <v>138</v>
      </c>
      <c r="E37" s="1483" t="s">
        <v>207</v>
      </c>
      <c r="F37" s="1483" t="s">
        <v>138</v>
      </c>
      <c r="G37" s="574" t="s">
        <v>208</v>
      </c>
      <c r="H37" s="1483" t="s">
        <v>173</v>
      </c>
      <c r="I37" s="1483"/>
      <c r="J37" s="1514" t="s">
        <v>707</v>
      </c>
      <c r="K37" s="1484" t="s">
        <v>210</v>
      </c>
      <c r="L37" s="1515" t="s">
        <v>178</v>
      </c>
      <c r="M37" s="1525" t="s">
        <v>707</v>
      </c>
    </row>
    <row r="38" spans="1:13" ht="15.75" thickBot="1" x14ac:dyDescent="0.3">
      <c r="A38" s="1369">
        <v>3.4</v>
      </c>
      <c r="B38" s="2085" t="s">
        <v>1195</v>
      </c>
      <c r="C38" s="1475" t="s">
        <v>110</v>
      </c>
      <c r="D38" s="1523" t="s">
        <v>138</v>
      </c>
      <c r="E38" s="1523" t="s">
        <v>207</v>
      </c>
      <c r="F38" s="1523" t="s">
        <v>138</v>
      </c>
      <c r="G38" s="1522" t="s">
        <v>208</v>
      </c>
      <c r="H38" s="1523" t="s">
        <v>125</v>
      </c>
      <c r="I38" s="1523"/>
      <c r="J38" s="1477" t="s">
        <v>1196</v>
      </c>
      <c r="K38" s="1527" t="s">
        <v>210</v>
      </c>
      <c r="L38" s="1528" t="s">
        <v>178</v>
      </c>
      <c r="M38" s="2086" t="s">
        <v>1202</v>
      </c>
    </row>
    <row r="39" spans="1:13" x14ac:dyDescent="0.25">
      <c r="A39" s="1364">
        <v>4.0999999999999996</v>
      </c>
      <c r="B39" s="1461" t="s">
        <v>1031</v>
      </c>
      <c r="C39" s="1487" t="s">
        <v>110</v>
      </c>
      <c r="D39" s="1483" t="s">
        <v>135</v>
      </c>
      <c r="E39" s="1483" t="s">
        <v>207</v>
      </c>
      <c r="F39" s="1483" t="s">
        <v>166</v>
      </c>
      <c r="G39" s="1514" t="s">
        <v>194</v>
      </c>
      <c r="H39" s="1483" t="s">
        <v>125</v>
      </c>
      <c r="I39" s="1483"/>
      <c r="J39" s="1514" t="s">
        <v>196</v>
      </c>
      <c r="K39" s="1484" t="s">
        <v>210</v>
      </c>
      <c r="L39" s="1515" t="s">
        <v>178</v>
      </c>
      <c r="M39" s="1525" t="s">
        <v>992</v>
      </c>
    </row>
    <row r="40" spans="1:13" x14ac:dyDescent="0.25">
      <c r="A40" s="1364">
        <v>4.2</v>
      </c>
      <c r="B40" s="1453" t="s">
        <v>1032</v>
      </c>
      <c r="C40" s="1470" t="s">
        <v>110</v>
      </c>
      <c r="D40" s="1290" t="s">
        <v>138</v>
      </c>
      <c r="E40" s="1290" t="s">
        <v>207</v>
      </c>
      <c r="F40" s="1290" t="s">
        <v>166</v>
      </c>
      <c r="G40" s="662" t="s">
        <v>194</v>
      </c>
      <c r="H40" s="1290" t="s">
        <v>125</v>
      </c>
      <c r="I40" s="1290"/>
      <c r="J40" s="662" t="s">
        <v>196</v>
      </c>
      <c r="K40" s="1489" t="s">
        <v>210</v>
      </c>
      <c r="L40" s="1492" t="s">
        <v>178</v>
      </c>
      <c r="M40" s="1491" t="s">
        <v>993</v>
      </c>
    </row>
    <row r="41" spans="1:13" x14ac:dyDescent="0.25">
      <c r="A41" s="1364">
        <v>4.3</v>
      </c>
      <c r="B41" s="1453" t="s">
        <v>1033</v>
      </c>
      <c r="C41" s="1470" t="s">
        <v>110</v>
      </c>
      <c r="D41" s="1290" t="s">
        <v>138</v>
      </c>
      <c r="E41" s="1290" t="s">
        <v>207</v>
      </c>
      <c r="F41" s="1290" t="s">
        <v>166</v>
      </c>
      <c r="G41" s="662" t="s">
        <v>194</v>
      </c>
      <c r="H41" s="1290" t="s">
        <v>125</v>
      </c>
      <c r="I41" s="1290"/>
      <c r="J41" s="1471" t="s">
        <v>218</v>
      </c>
      <c r="K41" s="1489" t="s">
        <v>210</v>
      </c>
      <c r="L41" s="1492" t="s">
        <v>178</v>
      </c>
      <c r="M41" s="1491" t="s">
        <v>994</v>
      </c>
    </row>
    <row r="42" spans="1:13" ht="15.75" thickBot="1" x14ac:dyDescent="0.3">
      <c r="A42" s="1365">
        <v>4.4000000000000004</v>
      </c>
      <c r="B42" s="1462" t="s">
        <v>1034</v>
      </c>
      <c r="C42" s="1475" t="s">
        <v>110</v>
      </c>
      <c r="D42" s="1523" t="s">
        <v>138</v>
      </c>
      <c r="E42" s="1523" t="s">
        <v>207</v>
      </c>
      <c r="F42" s="1523" t="s">
        <v>166</v>
      </c>
      <c r="G42" s="1477" t="s">
        <v>197</v>
      </c>
      <c r="H42" s="1523" t="s">
        <v>125</v>
      </c>
      <c r="I42" s="1523"/>
      <c r="J42" s="1477" t="s">
        <v>265</v>
      </c>
      <c r="K42" s="1527" t="s">
        <v>210</v>
      </c>
      <c r="L42" s="1528" t="s">
        <v>178</v>
      </c>
      <c r="M42" s="1529" t="s">
        <v>975</v>
      </c>
    </row>
    <row r="43" spans="1:13" ht="15" customHeight="1" x14ac:dyDescent="0.25">
      <c r="A43" s="1359">
        <v>5.0999999999999996</v>
      </c>
      <c r="B43" s="1461" t="s">
        <v>1035</v>
      </c>
      <c r="C43" s="1502" t="s">
        <v>110</v>
      </c>
      <c r="D43" s="1466" t="s">
        <v>138</v>
      </c>
      <c r="E43" s="1466" t="s">
        <v>207</v>
      </c>
      <c r="F43" s="1466" t="s">
        <v>138</v>
      </c>
      <c r="G43" s="1466" t="s">
        <v>208</v>
      </c>
      <c r="H43" s="1466" t="s">
        <v>125</v>
      </c>
      <c r="I43" s="1517" t="s">
        <v>319</v>
      </c>
      <c r="J43" s="1517" t="s">
        <v>320</v>
      </c>
      <c r="K43" s="1466" t="s">
        <v>210</v>
      </c>
      <c r="L43" s="1526" t="s">
        <v>177</v>
      </c>
      <c r="M43" s="1530" t="s">
        <v>1000</v>
      </c>
    </row>
    <row r="44" spans="1:13" ht="15" customHeight="1" thickBot="1" x14ac:dyDescent="0.3">
      <c r="A44" s="1369">
        <v>5.2</v>
      </c>
      <c r="B44" s="1462" t="s">
        <v>1036</v>
      </c>
      <c r="C44" s="1509" t="s">
        <v>110</v>
      </c>
      <c r="D44" s="1510" t="s">
        <v>138</v>
      </c>
      <c r="E44" s="1510" t="s">
        <v>207</v>
      </c>
      <c r="F44" s="1510" t="s">
        <v>138</v>
      </c>
      <c r="G44" s="1510" t="s">
        <v>208</v>
      </c>
      <c r="H44" s="1510" t="s">
        <v>125</v>
      </c>
      <c r="I44" s="616" t="s">
        <v>319</v>
      </c>
      <c r="J44" s="1478" t="s">
        <v>775</v>
      </c>
      <c r="K44" s="1510" t="s">
        <v>210</v>
      </c>
      <c r="L44" s="1531" t="s">
        <v>177</v>
      </c>
      <c r="M44" s="1532" t="s">
        <v>999</v>
      </c>
    </row>
    <row r="45" spans="1:13" s="7" customFormat="1" ht="15" customHeight="1" x14ac:dyDescent="0.25">
      <c r="A45" s="1374">
        <v>6.1</v>
      </c>
      <c r="B45" s="1463" t="s">
        <v>1039</v>
      </c>
      <c r="C45" s="2175" t="s">
        <v>996</v>
      </c>
      <c r="D45" s="2176"/>
      <c r="E45" s="2176"/>
      <c r="F45" s="2176"/>
      <c r="G45" s="2176"/>
      <c r="H45" s="2176"/>
      <c r="I45" s="2176"/>
      <c r="J45" s="2176"/>
      <c r="K45" s="2176"/>
      <c r="L45" s="2176"/>
      <c r="M45" s="2177"/>
    </row>
    <row r="46" spans="1:13" s="7" customFormat="1" ht="15" customHeight="1" thickBot="1" x14ac:dyDescent="0.3">
      <c r="A46" s="1373">
        <v>6.2</v>
      </c>
      <c r="B46" s="1448" t="s">
        <v>1037</v>
      </c>
      <c r="C46" s="2178" t="s">
        <v>997</v>
      </c>
      <c r="D46" s="2179"/>
      <c r="E46" s="2179"/>
      <c r="F46" s="2179"/>
      <c r="G46" s="2179"/>
      <c r="H46" s="2179"/>
      <c r="I46" s="2179"/>
      <c r="J46" s="2179"/>
      <c r="K46" s="2179"/>
      <c r="L46" s="2179"/>
      <c r="M46" s="2180"/>
    </row>
    <row r="47" spans="1:13" s="7" customFormat="1" ht="15" customHeight="1" thickBot="1" x14ac:dyDescent="0.3">
      <c r="A47" s="1285">
        <v>7</v>
      </c>
      <c r="B47" s="1447" t="s">
        <v>1038</v>
      </c>
      <c r="C47" s="2181" t="s">
        <v>1002</v>
      </c>
      <c r="D47" s="2182"/>
      <c r="E47" s="2182"/>
      <c r="F47" s="2182"/>
      <c r="G47" s="2182"/>
      <c r="H47" s="2182"/>
      <c r="I47" s="2182"/>
      <c r="J47" s="2182"/>
      <c r="K47" s="2182"/>
      <c r="L47" s="2182"/>
      <c r="M47" s="2183"/>
    </row>
    <row r="48" spans="1:13" s="7" customFormat="1" ht="15" customHeight="1" thickBot="1" x14ac:dyDescent="0.3">
      <c r="A48" s="2156">
        <v>8</v>
      </c>
      <c r="B48" s="2157" t="s">
        <v>875</v>
      </c>
      <c r="C48" s="2158" t="s">
        <v>110</v>
      </c>
      <c r="D48" s="2159" t="s">
        <v>138</v>
      </c>
      <c r="E48" s="2159" t="s">
        <v>207</v>
      </c>
      <c r="F48" s="2159" t="s">
        <v>138</v>
      </c>
      <c r="G48" s="2159" t="s">
        <v>208</v>
      </c>
      <c r="H48" s="2159" t="s">
        <v>125</v>
      </c>
      <c r="I48" s="2159"/>
      <c r="J48" s="2159" t="s">
        <v>951</v>
      </c>
      <c r="K48" s="2160" t="s">
        <v>944</v>
      </c>
      <c r="L48" s="2159" t="s">
        <v>175</v>
      </c>
      <c r="M48" s="2161" t="s">
        <v>875</v>
      </c>
    </row>
    <row r="49" spans="1:13" x14ac:dyDescent="0.25">
      <c r="A49" s="2184"/>
      <c r="B49" s="2184"/>
      <c r="C49" s="2184"/>
      <c r="D49" s="2184"/>
      <c r="E49" s="2184"/>
      <c r="F49" s="2184"/>
      <c r="G49" s="2184"/>
      <c r="H49" s="2184"/>
      <c r="I49" s="2184"/>
      <c r="J49" s="2184"/>
      <c r="K49" s="2184"/>
      <c r="L49" s="2184"/>
    </row>
    <row r="50" spans="1:13" x14ac:dyDescent="0.25">
      <c r="A50" s="2153"/>
      <c r="B50" s="2173" t="s">
        <v>1060</v>
      </c>
      <c r="C50" s="7"/>
      <c r="D50" s="2174"/>
      <c r="E50" s="2174"/>
      <c r="F50" s="2174"/>
      <c r="G50" s="2174"/>
      <c r="H50" s="2174"/>
      <c r="I50" s="2174"/>
      <c r="J50" s="2174"/>
      <c r="K50" s="2174"/>
      <c r="L50" s="2174"/>
      <c r="M50" s="7"/>
    </row>
    <row r="51" spans="1:13" x14ac:dyDescent="0.25">
      <c r="A51" s="2170"/>
      <c r="B51" s="288" t="s">
        <v>341</v>
      </c>
      <c r="C51" s="7"/>
      <c r="D51" s="7"/>
      <c r="E51" s="7"/>
      <c r="F51" s="7"/>
      <c r="G51" s="7"/>
      <c r="H51" s="7"/>
      <c r="I51" s="7"/>
      <c r="J51" s="7"/>
      <c r="K51" s="7"/>
      <c r="L51" s="7"/>
      <c r="M51" s="7"/>
    </row>
    <row r="52" spans="1:13" x14ac:dyDescent="0.25">
      <c r="A52" s="2171"/>
      <c r="B52" s="288" t="s">
        <v>13</v>
      </c>
      <c r="C52" s="7"/>
      <c r="D52" s="7"/>
      <c r="E52" s="7"/>
      <c r="F52" s="7"/>
      <c r="G52" s="7"/>
      <c r="H52" s="7"/>
      <c r="I52" s="7"/>
      <c r="J52" s="7"/>
      <c r="K52" s="7"/>
      <c r="L52" s="7"/>
      <c r="M52" s="7"/>
    </row>
    <row r="53" spans="1:13" x14ac:dyDescent="0.25">
      <c r="A53" s="2172"/>
      <c r="B53" s="7" t="s">
        <v>998</v>
      </c>
      <c r="C53" s="7"/>
      <c r="D53" s="7"/>
      <c r="E53" s="7"/>
      <c r="F53" s="7"/>
      <c r="G53" s="7"/>
      <c r="H53" s="7"/>
      <c r="I53" s="7"/>
      <c r="J53" s="7"/>
      <c r="K53" s="7"/>
      <c r="L53" s="7"/>
      <c r="M53" s="7"/>
    </row>
    <row r="54" spans="1:13" x14ac:dyDescent="0.25">
      <c r="A54" s="7"/>
      <c r="B54" s="7"/>
      <c r="C54" s="7"/>
      <c r="D54" s="7"/>
      <c r="E54" s="7"/>
      <c r="F54" s="7"/>
      <c r="G54" s="7"/>
      <c r="H54" s="7"/>
      <c r="I54" s="7"/>
      <c r="J54" s="7"/>
      <c r="K54" s="7"/>
      <c r="L54" s="7"/>
      <c r="M54" s="7"/>
    </row>
    <row r="55" spans="1:13" x14ac:dyDescent="0.25">
      <c r="A55" s="7"/>
      <c r="B55" s="7"/>
      <c r="C55" s="7"/>
      <c r="D55" s="7"/>
      <c r="E55" s="7"/>
      <c r="F55" s="7"/>
      <c r="G55" s="7"/>
      <c r="H55" s="7"/>
      <c r="I55" s="7"/>
      <c r="J55" s="7"/>
      <c r="K55" s="7"/>
      <c r="L55" s="7"/>
      <c r="M55" s="7"/>
    </row>
    <row r="56" spans="1:13" x14ac:dyDescent="0.25">
      <c r="A56" s="7"/>
      <c r="B56" s="7"/>
      <c r="C56" s="7"/>
      <c r="D56" s="7"/>
      <c r="E56" s="7"/>
      <c r="F56" s="7"/>
      <c r="G56" s="7"/>
      <c r="H56" s="7"/>
      <c r="I56" s="7"/>
      <c r="J56" s="7"/>
      <c r="K56" s="7"/>
      <c r="L56" s="7"/>
      <c r="M56" s="7"/>
    </row>
    <row r="57" spans="1:13" x14ac:dyDescent="0.25">
      <c r="A57" s="7"/>
      <c r="B57" s="7"/>
      <c r="C57" s="7"/>
      <c r="D57" s="7"/>
      <c r="E57" s="7"/>
      <c r="F57" s="7"/>
      <c r="G57" s="7"/>
      <c r="H57" s="7"/>
      <c r="I57" s="7"/>
      <c r="J57" s="7"/>
      <c r="K57" s="7"/>
      <c r="L57" s="7"/>
      <c r="M57" s="7"/>
    </row>
    <row r="58" spans="1:13" x14ac:dyDescent="0.25">
      <c r="A58" s="7"/>
      <c r="B58" s="7"/>
      <c r="C58" s="7"/>
      <c r="D58" s="7"/>
      <c r="E58" s="7"/>
      <c r="F58" s="7"/>
      <c r="G58" s="7"/>
      <c r="H58" s="7"/>
      <c r="I58" s="7"/>
      <c r="J58" s="7"/>
      <c r="K58" s="7"/>
      <c r="L58" s="7"/>
      <c r="M58" s="7"/>
    </row>
    <row r="59" spans="1:13" x14ac:dyDescent="0.25">
      <c r="A59" s="7"/>
      <c r="B59" s="7"/>
      <c r="C59" s="7"/>
      <c r="D59" s="7"/>
      <c r="E59" s="7"/>
      <c r="F59" s="7"/>
      <c r="G59" s="7"/>
      <c r="H59" s="7"/>
      <c r="I59" s="7"/>
      <c r="J59" s="7"/>
      <c r="K59" s="7"/>
      <c r="L59" s="7"/>
      <c r="M59" s="7"/>
    </row>
    <row r="60" spans="1:13" x14ac:dyDescent="0.25">
      <c r="A60" s="7"/>
      <c r="B60" s="7"/>
      <c r="C60" s="7"/>
      <c r="D60" s="7"/>
      <c r="E60" s="7"/>
      <c r="F60" s="7"/>
      <c r="G60" s="7"/>
      <c r="H60" s="7"/>
      <c r="I60" s="7"/>
      <c r="J60" s="7"/>
      <c r="K60" s="7"/>
      <c r="L60" s="7"/>
      <c r="M60" s="7"/>
    </row>
    <row r="61" spans="1:13" x14ac:dyDescent="0.25">
      <c r="A61" s="7"/>
      <c r="B61" s="7"/>
      <c r="C61" s="7"/>
      <c r="D61" s="7"/>
      <c r="E61" s="7"/>
      <c r="F61" s="7"/>
      <c r="G61" s="7"/>
      <c r="H61" s="7"/>
      <c r="I61" s="7"/>
      <c r="J61" s="7"/>
      <c r="K61" s="7"/>
      <c r="L61" s="7"/>
      <c r="M61" s="7"/>
    </row>
  </sheetData>
  <mergeCells count="4">
    <mergeCell ref="C45:M45"/>
    <mergeCell ref="C46:M46"/>
    <mergeCell ref="C47:M47"/>
    <mergeCell ref="A49:L49"/>
  </mergeCells>
  <pageMargins left="0.25" right="0.25" top="0.75" bottom="0.75" header="0.3" footer="0.3"/>
  <pageSetup paperSize="9" scale="66"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rgb="FF00B0F0"/>
    <pageSetUpPr fitToPage="1"/>
  </sheetPr>
  <dimension ref="A1:AC184"/>
  <sheetViews>
    <sheetView zoomScale="75" zoomScaleNormal="75" workbookViewId="0">
      <selection activeCell="A8" sqref="A8:C8"/>
    </sheetView>
  </sheetViews>
  <sheetFormatPr defaultRowHeight="15" x14ac:dyDescent="0.25"/>
  <cols>
    <col min="1" max="1" width="9.28515625" style="7" bestFit="1" customWidth="1"/>
    <col min="2" max="2" width="54.85546875" style="7" customWidth="1"/>
    <col min="3" max="3" width="56.140625" bestFit="1" customWidth="1"/>
    <col min="4" max="4" width="3.140625" style="7" bestFit="1" customWidth="1"/>
    <col min="5" max="5" width="9" style="139" customWidth="1"/>
    <col min="6" max="6" width="2" style="168" customWidth="1"/>
    <col min="7" max="7" width="7.7109375" style="7" customWidth="1"/>
    <col min="8" max="8" width="55.5703125" customWidth="1"/>
    <col min="9" max="9" width="55.140625" customWidth="1"/>
    <col min="10" max="10" width="55.7109375" customWidth="1"/>
    <col min="11" max="11" width="3.140625" style="7" bestFit="1" customWidth="1"/>
    <col min="12" max="12" width="10" style="749" bestFit="1" customWidth="1"/>
    <col min="13" max="13" width="32.85546875" style="7" bestFit="1" customWidth="1"/>
    <col min="14" max="29" width="9.140625" style="7"/>
  </cols>
  <sheetData>
    <row r="1" spans="1:13" s="7" customFormat="1" x14ac:dyDescent="0.25">
      <c r="D1" s="226"/>
      <c r="E1" s="139"/>
      <c r="L1" s="139"/>
    </row>
    <row r="2" spans="1:13" s="7" customFormat="1" x14ac:dyDescent="0.25">
      <c r="D2" s="226"/>
      <c r="E2" s="139"/>
      <c r="L2" s="139"/>
    </row>
    <row r="3" spans="1:13" s="7" customFormat="1" x14ac:dyDescent="0.25">
      <c r="D3" s="226"/>
      <c r="E3" s="139"/>
      <c r="L3" s="139"/>
    </row>
    <row r="4" spans="1:13" s="7" customFormat="1" ht="18" x14ac:dyDescent="0.25">
      <c r="B4" s="1001" t="s">
        <v>1259</v>
      </c>
      <c r="E4" s="139"/>
      <c r="L4" s="139"/>
    </row>
    <row r="5" spans="1:13" s="7" customFormat="1" x14ac:dyDescent="0.25">
      <c r="D5" s="226"/>
      <c r="E5" s="139"/>
      <c r="L5" s="139"/>
    </row>
    <row r="6" spans="1:13" s="7" customFormat="1" x14ac:dyDescent="0.25">
      <c r="D6" s="226"/>
      <c r="E6" s="139"/>
      <c r="L6" s="139"/>
    </row>
    <row r="7" spans="1:13" s="7" customFormat="1" x14ac:dyDescent="0.25">
      <c r="D7" s="226"/>
      <c r="E7" s="139"/>
      <c r="L7" s="139"/>
    </row>
    <row r="8" spans="1:13" s="7" customFormat="1" ht="15.75" x14ac:dyDescent="0.25">
      <c r="A8" s="2198" t="s">
        <v>131</v>
      </c>
      <c r="B8" s="2198"/>
      <c r="C8" s="2198"/>
      <c r="D8" s="53"/>
      <c r="E8" s="1716"/>
      <c r="F8" s="737"/>
      <c r="G8" s="134"/>
      <c r="H8" s="134"/>
      <c r="I8" s="134"/>
      <c r="J8" s="134"/>
      <c r="K8" s="134"/>
      <c r="L8" s="270"/>
      <c r="M8" s="116"/>
    </row>
    <row r="9" spans="1:13" s="7" customFormat="1" ht="15.75" x14ac:dyDescent="0.25">
      <c r="A9" s="908">
        <v>1</v>
      </c>
      <c r="B9" s="710" t="s">
        <v>127</v>
      </c>
      <c r="C9" s="185" t="s">
        <v>128</v>
      </c>
      <c r="D9" s="53"/>
      <c r="E9" s="815"/>
      <c r="F9" s="143"/>
      <c r="G9" s="134"/>
      <c r="H9" s="134"/>
      <c r="I9" s="134"/>
      <c r="J9" s="134"/>
      <c r="K9" s="134"/>
      <c r="L9" s="270"/>
      <c r="M9" s="116"/>
    </row>
    <row r="10" spans="1:13" s="7" customFormat="1" ht="15.75" x14ac:dyDescent="0.25">
      <c r="A10" s="908">
        <v>2</v>
      </c>
      <c r="B10" s="710" t="s">
        <v>90</v>
      </c>
      <c r="C10" s="1629" t="s">
        <v>94</v>
      </c>
      <c r="D10" s="1034"/>
      <c r="E10" s="2367" t="s">
        <v>95</v>
      </c>
      <c r="F10" s="2368"/>
      <c r="G10" s="2369"/>
      <c r="H10" s="1629" t="s">
        <v>93</v>
      </c>
      <c r="I10" s="116"/>
      <c r="J10" s="116"/>
      <c r="K10" s="116"/>
      <c r="L10" s="1813"/>
      <c r="M10" s="116"/>
    </row>
    <row r="11" spans="1:13" s="7" customFormat="1" ht="15.75" x14ac:dyDescent="0.25">
      <c r="A11" s="908">
        <v>3</v>
      </c>
      <c r="B11" s="710" t="s">
        <v>91</v>
      </c>
      <c r="C11" s="1629" t="s">
        <v>152</v>
      </c>
      <c r="D11" s="1034"/>
      <c r="E11" s="2367" t="s">
        <v>95</v>
      </c>
      <c r="F11" s="2368"/>
      <c r="G11" s="2369"/>
      <c r="H11" s="185" t="s">
        <v>151</v>
      </c>
      <c r="I11" s="116"/>
      <c r="J11" s="116"/>
      <c r="K11" s="116"/>
      <c r="L11" s="1813"/>
      <c r="M11" s="116"/>
    </row>
    <row r="12" spans="1:13" s="7" customFormat="1" ht="15.75" x14ac:dyDescent="0.25">
      <c r="A12" s="908">
        <v>4</v>
      </c>
      <c r="B12" s="710" t="s">
        <v>101</v>
      </c>
      <c r="C12" s="1638">
        <v>43938</v>
      </c>
      <c r="D12" s="1034"/>
      <c r="E12" s="1811"/>
      <c r="F12" s="144"/>
      <c r="G12" s="719"/>
      <c r="H12" s="134"/>
      <c r="I12" s="116"/>
      <c r="J12" s="116"/>
      <c r="K12" s="116"/>
      <c r="L12" s="1813"/>
      <c r="M12" s="116"/>
    </row>
    <row r="13" spans="1:13" s="7" customFormat="1" ht="15.75" x14ac:dyDescent="0.25">
      <c r="A13" s="908">
        <v>5</v>
      </c>
      <c r="B13" s="710" t="s">
        <v>123</v>
      </c>
      <c r="C13" s="668">
        <v>0.45520833333333338</v>
      </c>
      <c r="D13" s="1034"/>
      <c r="E13" s="1811"/>
      <c r="F13" s="144"/>
      <c r="G13" s="719"/>
      <c r="H13" s="134"/>
      <c r="I13" s="116"/>
      <c r="J13" s="116"/>
      <c r="K13" s="116"/>
      <c r="L13" s="1813"/>
      <c r="M13" s="116"/>
    </row>
    <row r="14" spans="1:13" s="7" customFormat="1" ht="15.75" x14ac:dyDescent="0.25">
      <c r="A14" s="908">
        <v>6</v>
      </c>
      <c r="B14" s="710" t="s">
        <v>124</v>
      </c>
      <c r="C14" s="1638" t="s">
        <v>125</v>
      </c>
      <c r="D14" s="1034"/>
      <c r="E14" s="1811"/>
      <c r="F14" s="144"/>
      <c r="G14" s="719"/>
      <c r="H14" s="134"/>
      <c r="I14" s="116"/>
      <c r="J14" s="116"/>
      <c r="K14" s="116"/>
      <c r="L14" s="1813"/>
      <c r="M14" s="116"/>
    </row>
    <row r="15" spans="1:13" s="7" customFormat="1" ht="15.75" x14ac:dyDescent="0.25">
      <c r="A15" s="908">
        <v>7</v>
      </c>
      <c r="B15" s="710" t="s">
        <v>102</v>
      </c>
      <c r="C15" s="1638">
        <v>43941</v>
      </c>
      <c r="D15" s="1034"/>
      <c r="E15" s="1811"/>
      <c r="F15" s="144"/>
      <c r="G15" s="719"/>
      <c r="H15" s="134"/>
      <c r="I15" s="116"/>
      <c r="J15" s="116"/>
      <c r="K15" s="116"/>
      <c r="L15" s="1813"/>
      <c r="M15" s="116"/>
    </row>
    <row r="16" spans="1:13" s="7" customFormat="1" ht="15.75" x14ac:dyDescent="0.25">
      <c r="A16" s="908">
        <v>8</v>
      </c>
      <c r="B16" s="710" t="s">
        <v>103</v>
      </c>
      <c r="C16" s="1548" t="s">
        <v>135</v>
      </c>
      <c r="D16" s="1034"/>
      <c r="E16" s="1811"/>
      <c r="F16" s="144"/>
      <c r="G16" s="719"/>
      <c r="H16" s="134"/>
      <c r="I16" s="116"/>
      <c r="J16" s="116"/>
      <c r="K16" s="116"/>
      <c r="L16" s="1813"/>
      <c r="M16" s="116"/>
    </row>
    <row r="17" spans="1:13" s="7" customFormat="1" ht="15.75" x14ac:dyDescent="0.25">
      <c r="A17" s="908">
        <v>9</v>
      </c>
      <c r="B17" s="710" t="s">
        <v>85</v>
      </c>
      <c r="C17" s="1035" t="s">
        <v>379</v>
      </c>
      <c r="D17" s="1034"/>
      <c r="E17" s="2254" t="s">
        <v>95</v>
      </c>
      <c r="F17" s="2254"/>
      <c r="G17" s="2254"/>
      <c r="H17" s="1035" t="s">
        <v>379</v>
      </c>
      <c r="I17" s="116"/>
      <c r="J17" s="116"/>
      <c r="K17" s="116"/>
      <c r="L17" s="1813"/>
      <c r="M17" s="116"/>
    </row>
    <row r="18" spans="1:13" s="7" customFormat="1" ht="15.75" x14ac:dyDescent="0.25">
      <c r="A18" s="908">
        <v>10</v>
      </c>
      <c r="B18" s="710" t="s">
        <v>86</v>
      </c>
      <c r="C18" s="1035" t="s">
        <v>379</v>
      </c>
      <c r="D18" s="1034"/>
      <c r="E18" s="2366"/>
      <c r="F18" s="2366"/>
      <c r="G18" s="2366"/>
      <c r="H18" s="1036"/>
      <c r="I18" s="116"/>
      <c r="J18" s="116"/>
      <c r="K18" s="116"/>
      <c r="L18" s="1813"/>
      <c r="M18" s="116"/>
    </row>
    <row r="19" spans="1:13" s="7" customFormat="1" ht="15.75" x14ac:dyDescent="0.25">
      <c r="A19" s="908">
        <v>11</v>
      </c>
      <c r="B19" s="710" t="s">
        <v>87</v>
      </c>
      <c r="C19" s="534" t="s">
        <v>532</v>
      </c>
      <c r="D19" s="1034"/>
      <c r="E19" s="2370" t="s">
        <v>100</v>
      </c>
      <c r="F19" s="2370"/>
      <c r="G19" s="2370"/>
      <c r="H19" s="1035" t="s">
        <v>379</v>
      </c>
      <c r="I19" s="116"/>
      <c r="J19" s="116"/>
      <c r="K19" s="116"/>
      <c r="L19" s="1813"/>
      <c r="M19" s="116"/>
    </row>
    <row r="20" spans="1:13" s="7" customFormat="1" ht="15.75" x14ac:dyDescent="0.25">
      <c r="A20" s="908">
        <v>12</v>
      </c>
      <c r="B20" s="710" t="s">
        <v>83</v>
      </c>
      <c r="C20" s="1640">
        <v>200000000</v>
      </c>
      <c r="D20" s="1034"/>
      <c r="E20" s="1758" t="s">
        <v>146</v>
      </c>
      <c r="F20" s="1640"/>
      <c r="G20" s="1640"/>
      <c r="H20" s="1035" t="s">
        <v>379</v>
      </c>
      <c r="I20" s="116"/>
      <c r="J20" s="116"/>
      <c r="K20" s="116"/>
      <c r="L20" s="1813"/>
      <c r="M20" s="116"/>
    </row>
    <row r="21" spans="1:13" s="7" customFormat="1" ht="15.75" x14ac:dyDescent="0.25">
      <c r="A21" s="908">
        <v>13</v>
      </c>
      <c r="B21" s="710" t="s">
        <v>88</v>
      </c>
      <c r="C21" s="1629" t="s">
        <v>99</v>
      </c>
      <c r="D21" s="1034"/>
      <c r="E21" s="1769"/>
      <c r="F21" s="1632"/>
      <c r="G21" s="63"/>
      <c r="H21" s="134"/>
      <c r="I21" s="116"/>
      <c r="J21" s="116"/>
      <c r="K21" s="116"/>
      <c r="L21" s="1813"/>
      <c r="M21" s="116"/>
    </row>
    <row r="22" spans="1:13" s="7" customFormat="1" ht="15.75" x14ac:dyDescent="0.25">
      <c r="A22" s="908">
        <v>14</v>
      </c>
      <c r="B22" s="710" t="s">
        <v>82</v>
      </c>
      <c r="C22" s="533">
        <v>-6.1000000000000004E-3</v>
      </c>
      <c r="D22" s="1034"/>
      <c r="E22" s="1812"/>
      <c r="F22" s="147"/>
      <c r="G22" s="147"/>
      <c r="H22" s="1632"/>
      <c r="I22" s="116"/>
      <c r="J22" s="116"/>
      <c r="K22" s="116"/>
      <c r="L22" s="1813"/>
      <c r="M22" s="116"/>
    </row>
    <row r="23" spans="1:13" s="7" customFormat="1" ht="15.75" x14ac:dyDescent="0.25">
      <c r="A23" s="908">
        <v>15</v>
      </c>
      <c r="B23" s="710" t="s">
        <v>84</v>
      </c>
      <c r="C23" s="534" t="s">
        <v>135</v>
      </c>
      <c r="D23" s="1034"/>
      <c r="E23" s="1725"/>
      <c r="F23" s="146"/>
      <c r="G23" s="672"/>
      <c r="H23" s="134"/>
      <c r="I23" s="116"/>
      <c r="J23" s="116"/>
      <c r="K23" s="116"/>
      <c r="L23" s="1813"/>
      <c r="M23" s="116"/>
    </row>
    <row r="24" spans="1:13" s="7" customFormat="1" ht="15.75" x14ac:dyDescent="0.25">
      <c r="A24" s="908">
        <v>16</v>
      </c>
      <c r="B24" s="1353" t="s">
        <v>209</v>
      </c>
      <c r="C24" s="1640" t="s">
        <v>253</v>
      </c>
      <c r="D24" s="1034"/>
      <c r="E24" s="2367" t="s">
        <v>95</v>
      </c>
      <c r="F24" s="2368"/>
      <c r="G24" s="2369"/>
      <c r="H24" s="1629" t="s">
        <v>150</v>
      </c>
      <c r="I24" s="116"/>
      <c r="J24" s="116"/>
      <c r="K24" s="116"/>
      <c r="L24" s="1813"/>
      <c r="M24" s="116"/>
    </row>
    <row r="25" spans="1:13" s="7" customFormat="1" ht="15.75" x14ac:dyDescent="0.25">
      <c r="A25" s="1639"/>
      <c r="B25" s="244"/>
      <c r="C25" s="53"/>
      <c r="D25" s="53"/>
      <c r="E25" s="1769"/>
      <c r="F25" s="1632"/>
      <c r="G25" s="2371" t="s">
        <v>1160</v>
      </c>
      <c r="H25" s="2371"/>
      <c r="I25" s="2371"/>
      <c r="J25" s="2371"/>
      <c r="K25" s="979"/>
      <c r="L25" s="1763"/>
      <c r="M25" s="2023"/>
    </row>
    <row r="26" spans="1:13" s="7" customFormat="1" ht="15.75" x14ac:dyDescent="0.25">
      <c r="A26" s="426">
        <v>1</v>
      </c>
      <c r="B26" s="515" t="s">
        <v>0</v>
      </c>
      <c r="C26" s="1635" t="s">
        <v>640</v>
      </c>
      <c r="D26" s="203" t="s">
        <v>130</v>
      </c>
      <c r="E26" s="717" t="s">
        <v>273</v>
      </c>
      <c r="F26" s="746"/>
      <c r="G26" s="1631">
        <v>1</v>
      </c>
      <c r="H26" s="1354" t="s">
        <v>639</v>
      </c>
      <c r="I26" s="1353" t="s">
        <v>639</v>
      </c>
      <c r="J26" s="1354" t="s">
        <v>639</v>
      </c>
      <c r="K26" s="1156" t="s">
        <v>130</v>
      </c>
      <c r="L26" s="328" t="s">
        <v>273</v>
      </c>
      <c r="M26" s="913">
        <v>1.1399999999999999</v>
      </c>
    </row>
    <row r="27" spans="1:13" s="7" customFormat="1" ht="15.75" x14ac:dyDescent="0.25">
      <c r="A27" s="426">
        <v>2</v>
      </c>
      <c r="B27" s="515" t="s">
        <v>1</v>
      </c>
      <c r="C27" s="1633" t="str">
        <f>H10</f>
        <v>MP6I5ZYZBEU3UXPYFY54</v>
      </c>
      <c r="D27" s="203" t="s">
        <v>130</v>
      </c>
      <c r="E27" s="718" t="s">
        <v>273</v>
      </c>
      <c r="F27" s="747"/>
      <c r="G27" s="1631">
        <v>2</v>
      </c>
      <c r="H27" s="1629" t="str">
        <f>C27</f>
        <v>MP6I5ZYZBEU3UXPYFY54</v>
      </c>
      <c r="I27" s="1629" t="s">
        <v>93</v>
      </c>
      <c r="J27" s="1629" t="s">
        <v>93</v>
      </c>
      <c r="K27" s="1156" t="s">
        <v>130</v>
      </c>
      <c r="L27" s="1763"/>
      <c r="M27" s="913">
        <v>4.0999999999999996</v>
      </c>
    </row>
    <row r="28" spans="1:13" s="7" customFormat="1" ht="15.75" x14ac:dyDescent="0.25">
      <c r="A28" s="426">
        <v>3</v>
      </c>
      <c r="B28" s="515" t="s">
        <v>40</v>
      </c>
      <c r="C28" s="1633" t="str">
        <f>H10</f>
        <v>MP6I5ZYZBEU3UXPYFY54</v>
      </c>
      <c r="D28" s="203" t="s">
        <v>130</v>
      </c>
      <c r="E28" s="718"/>
      <c r="F28" s="747"/>
      <c r="G28" s="1631">
        <v>3</v>
      </c>
      <c r="H28" s="1629" t="str">
        <f>C28</f>
        <v>MP6I5ZYZBEU3UXPYFY54</v>
      </c>
      <c r="I28" s="1629" t="s">
        <v>93</v>
      </c>
      <c r="J28" s="1629" t="s">
        <v>93</v>
      </c>
      <c r="K28" s="1156" t="s">
        <v>130</v>
      </c>
      <c r="L28" s="1763"/>
      <c r="M28" s="913">
        <v>4.0999999999999996</v>
      </c>
    </row>
    <row r="29" spans="1:13" s="7" customFormat="1" ht="15.75" x14ac:dyDescent="0.25">
      <c r="A29" s="426">
        <v>4</v>
      </c>
      <c r="B29" s="515" t="s">
        <v>12</v>
      </c>
      <c r="C29" s="1633" t="s">
        <v>106</v>
      </c>
      <c r="D29" s="203" t="s">
        <v>130</v>
      </c>
      <c r="E29" s="718"/>
      <c r="F29" s="747"/>
      <c r="G29" s="1631">
        <v>4</v>
      </c>
      <c r="H29" s="1162" t="s">
        <v>592</v>
      </c>
      <c r="I29" s="1637" t="s">
        <v>592</v>
      </c>
      <c r="J29" s="1637" t="s">
        <v>592</v>
      </c>
      <c r="K29" s="1173" t="s">
        <v>723</v>
      </c>
      <c r="L29" s="1763"/>
      <c r="M29" s="913"/>
    </row>
    <row r="30" spans="1:13" s="7" customFormat="1" ht="15.75" x14ac:dyDescent="0.25">
      <c r="A30" s="426">
        <v>5</v>
      </c>
      <c r="B30" s="515" t="s">
        <v>2</v>
      </c>
      <c r="C30" s="1633" t="s">
        <v>107</v>
      </c>
      <c r="D30" s="203" t="s">
        <v>130</v>
      </c>
      <c r="E30" s="718"/>
      <c r="F30" s="747"/>
      <c r="G30" s="1631">
        <v>5</v>
      </c>
      <c r="H30" s="1162" t="s">
        <v>592</v>
      </c>
      <c r="I30" s="1637" t="s">
        <v>592</v>
      </c>
      <c r="J30" s="1637" t="s">
        <v>592</v>
      </c>
      <c r="K30" s="1173" t="s">
        <v>723</v>
      </c>
      <c r="L30" s="1763"/>
      <c r="M30" s="913"/>
    </row>
    <row r="31" spans="1:13" ht="15.75" x14ac:dyDescent="0.25">
      <c r="A31" s="426">
        <v>6</v>
      </c>
      <c r="B31" s="515" t="s">
        <v>419</v>
      </c>
      <c r="C31" s="39"/>
      <c r="D31" s="203" t="s">
        <v>44</v>
      </c>
      <c r="E31" s="328"/>
      <c r="F31" s="748"/>
      <c r="G31" s="1631">
        <v>6</v>
      </c>
      <c r="H31" s="1162" t="s">
        <v>592</v>
      </c>
      <c r="I31" s="1637" t="s">
        <v>592</v>
      </c>
      <c r="J31" s="1637" t="s">
        <v>592</v>
      </c>
      <c r="K31" s="1173" t="s">
        <v>723</v>
      </c>
      <c r="L31" s="1763"/>
      <c r="M31" s="913"/>
    </row>
    <row r="32" spans="1:13" ht="15.75" x14ac:dyDescent="0.25">
      <c r="A32" s="426">
        <v>7</v>
      </c>
      <c r="B32" s="515" t="s">
        <v>420</v>
      </c>
      <c r="C32" s="39"/>
      <c r="D32" s="203" t="s">
        <v>43</v>
      </c>
      <c r="E32" s="328" t="s">
        <v>273</v>
      </c>
      <c r="F32" s="748"/>
      <c r="G32" s="1631">
        <v>7</v>
      </c>
      <c r="H32" s="39"/>
      <c r="I32" s="1641"/>
      <c r="J32" s="1641"/>
      <c r="K32" s="1156" t="s">
        <v>43</v>
      </c>
      <c r="L32" s="1763"/>
      <c r="M32" s="913"/>
    </row>
    <row r="33" spans="1:13" ht="15.75" x14ac:dyDescent="0.25">
      <c r="A33" s="426">
        <v>8</v>
      </c>
      <c r="B33" s="515" t="s">
        <v>421</v>
      </c>
      <c r="C33" s="39"/>
      <c r="D33" s="203" t="s">
        <v>43</v>
      </c>
      <c r="E33" s="328" t="s">
        <v>273</v>
      </c>
      <c r="F33" s="748"/>
      <c r="G33" s="1631">
        <v>8</v>
      </c>
      <c r="H33" s="39"/>
      <c r="I33" s="1641"/>
      <c r="J33" s="1641"/>
      <c r="K33" s="1156" t="s">
        <v>43</v>
      </c>
      <c r="L33" s="1763"/>
      <c r="M33" s="913"/>
    </row>
    <row r="34" spans="1:13" s="7" customFormat="1" ht="15.75" x14ac:dyDescent="0.25">
      <c r="A34" s="426">
        <v>9</v>
      </c>
      <c r="B34" s="515" t="s">
        <v>5</v>
      </c>
      <c r="C34" s="1633" t="s">
        <v>109</v>
      </c>
      <c r="D34" s="203" t="s">
        <v>130</v>
      </c>
      <c r="E34" s="328"/>
      <c r="F34" s="748"/>
      <c r="G34" s="1631">
        <v>9</v>
      </c>
      <c r="H34" s="1162" t="s">
        <v>592</v>
      </c>
      <c r="I34" s="1637" t="s">
        <v>592</v>
      </c>
      <c r="J34" s="1637" t="s">
        <v>592</v>
      </c>
      <c r="K34" s="1173" t="s">
        <v>723</v>
      </c>
      <c r="L34" s="1763"/>
      <c r="M34" s="913">
        <v>6.17</v>
      </c>
    </row>
    <row r="35" spans="1:13" s="7" customFormat="1" ht="15.75" x14ac:dyDescent="0.25">
      <c r="A35" s="426">
        <v>10</v>
      </c>
      <c r="B35" s="515" t="s">
        <v>6</v>
      </c>
      <c r="C35" s="1629" t="s">
        <v>93</v>
      </c>
      <c r="D35" s="203" t="s">
        <v>130</v>
      </c>
      <c r="E35" s="328" t="s">
        <v>273</v>
      </c>
      <c r="F35" s="748"/>
      <c r="G35" s="1631">
        <v>10</v>
      </c>
      <c r="H35" s="1162" t="s">
        <v>592</v>
      </c>
      <c r="I35" s="1637" t="s">
        <v>592</v>
      </c>
      <c r="J35" s="1637" t="s">
        <v>592</v>
      </c>
      <c r="K35" s="1173" t="s">
        <v>723</v>
      </c>
      <c r="L35" s="1763"/>
      <c r="M35" s="913">
        <v>4.0999999999999996</v>
      </c>
    </row>
    <row r="36" spans="1:13" s="7" customFormat="1" ht="15.75" x14ac:dyDescent="0.25">
      <c r="A36" s="426">
        <v>11</v>
      </c>
      <c r="B36" s="515" t="s">
        <v>7</v>
      </c>
      <c r="C36" s="1629" t="str">
        <f>H11</f>
        <v>549300WZRVQERM819Z90</v>
      </c>
      <c r="D36" s="203" t="s">
        <v>130</v>
      </c>
      <c r="E36" s="328"/>
      <c r="F36" s="748"/>
      <c r="G36" s="1631">
        <v>11</v>
      </c>
      <c r="H36" s="1629" t="str">
        <f>C36</f>
        <v>549300WZRVQERM819Z90</v>
      </c>
      <c r="I36" s="1629" t="s">
        <v>151</v>
      </c>
      <c r="J36" s="1629" t="s">
        <v>151</v>
      </c>
      <c r="K36" s="1156" t="s">
        <v>130</v>
      </c>
      <c r="L36" s="1763"/>
      <c r="M36" s="913">
        <v>4.0999999999999996</v>
      </c>
    </row>
    <row r="37" spans="1:13" s="7" customFormat="1" ht="15.75" x14ac:dyDescent="0.25">
      <c r="A37" s="426">
        <v>12</v>
      </c>
      <c r="B37" s="515" t="s">
        <v>46</v>
      </c>
      <c r="C37" s="1633" t="s">
        <v>108</v>
      </c>
      <c r="D37" s="203" t="s">
        <v>130</v>
      </c>
      <c r="E37" s="328"/>
      <c r="F37" s="748"/>
      <c r="G37" s="1631">
        <v>12</v>
      </c>
      <c r="H37" s="1162" t="s">
        <v>592</v>
      </c>
      <c r="I37" s="1637" t="s">
        <v>592</v>
      </c>
      <c r="J37" s="1637" t="s">
        <v>592</v>
      </c>
      <c r="K37" s="1173" t="s">
        <v>723</v>
      </c>
      <c r="L37" s="1763"/>
      <c r="M37" s="913"/>
    </row>
    <row r="38" spans="1:13" ht="15.75" x14ac:dyDescent="0.25">
      <c r="A38" s="426">
        <v>13</v>
      </c>
      <c r="B38" s="515" t="s">
        <v>8</v>
      </c>
      <c r="C38" s="1641"/>
      <c r="D38" s="203" t="s">
        <v>43</v>
      </c>
      <c r="E38" s="328" t="s">
        <v>273</v>
      </c>
      <c r="F38" s="748"/>
      <c r="G38" s="1631">
        <v>13</v>
      </c>
      <c r="H38" s="1162" t="s">
        <v>592</v>
      </c>
      <c r="I38" s="1637" t="s">
        <v>592</v>
      </c>
      <c r="J38" s="1637" t="s">
        <v>592</v>
      </c>
      <c r="K38" s="1156" t="s">
        <v>723</v>
      </c>
      <c r="L38" s="1763"/>
      <c r="M38" s="913">
        <v>4.0999999999999996</v>
      </c>
    </row>
    <row r="39" spans="1:13" s="7" customFormat="1" ht="15.75" x14ac:dyDescent="0.25">
      <c r="A39" s="426">
        <v>14</v>
      </c>
      <c r="B39" s="515" t="s">
        <v>9</v>
      </c>
      <c r="C39" s="531" t="s">
        <v>150</v>
      </c>
      <c r="D39" s="203" t="s">
        <v>43</v>
      </c>
      <c r="E39" s="328"/>
      <c r="F39" s="748"/>
      <c r="G39" s="1631">
        <v>14</v>
      </c>
      <c r="H39" s="1353" t="s">
        <v>150</v>
      </c>
      <c r="I39" s="1353" t="s">
        <v>150</v>
      </c>
      <c r="J39" s="1353" t="s">
        <v>150</v>
      </c>
      <c r="K39" s="1156" t="s">
        <v>43</v>
      </c>
      <c r="L39" s="270"/>
      <c r="M39" s="913"/>
    </row>
    <row r="40" spans="1:13" ht="15.75" x14ac:dyDescent="0.25">
      <c r="A40" s="426">
        <v>15</v>
      </c>
      <c r="B40" s="515" t="s">
        <v>10</v>
      </c>
      <c r="C40" s="39"/>
      <c r="D40" s="203" t="s">
        <v>43</v>
      </c>
      <c r="E40" s="328"/>
      <c r="F40" s="748"/>
      <c r="G40" s="1631">
        <v>15</v>
      </c>
      <c r="H40" s="1162" t="s">
        <v>592</v>
      </c>
      <c r="I40" s="1637" t="s">
        <v>592</v>
      </c>
      <c r="J40" s="1637" t="s">
        <v>592</v>
      </c>
      <c r="K40" s="1156" t="s">
        <v>723</v>
      </c>
      <c r="L40" s="1763"/>
      <c r="M40" s="913" t="s">
        <v>1116</v>
      </c>
    </row>
    <row r="41" spans="1:13" ht="15.75" x14ac:dyDescent="0.25">
      <c r="A41" s="426">
        <v>16</v>
      </c>
      <c r="B41" s="515" t="s">
        <v>41</v>
      </c>
      <c r="C41" s="39"/>
      <c r="D41" s="203" t="s">
        <v>44</v>
      </c>
      <c r="E41" s="328"/>
      <c r="F41" s="748"/>
      <c r="G41" s="1631">
        <v>16</v>
      </c>
      <c r="H41" s="1162" t="s">
        <v>592</v>
      </c>
      <c r="I41" s="1637" t="s">
        <v>592</v>
      </c>
      <c r="J41" s="1637" t="s">
        <v>592</v>
      </c>
      <c r="K41" s="1156" t="s">
        <v>723</v>
      </c>
      <c r="L41" s="1763"/>
      <c r="M41" s="913"/>
    </row>
    <row r="42" spans="1:13" s="7" customFormat="1" ht="15.75" x14ac:dyDescent="0.25">
      <c r="A42" s="426">
        <v>17</v>
      </c>
      <c r="B42" s="515" t="s">
        <v>11</v>
      </c>
      <c r="C42" s="186" t="str">
        <f>C28</f>
        <v>MP6I5ZYZBEU3UXPYFY54</v>
      </c>
      <c r="D42" s="203" t="s">
        <v>43</v>
      </c>
      <c r="E42" s="328" t="s">
        <v>273</v>
      </c>
      <c r="F42" s="748"/>
      <c r="G42" s="1631">
        <v>17</v>
      </c>
      <c r="H42" s="1162" t="s">
        <v>592</v>
      </c>
      <c r="I42" s="1172" t="s">
        <v>592</v>
      </c>
      <c r="J42" s="1172" t="s">
        <v>592</v>
      </c>
      <c r="K42" s="1156" t="s">
        <v>723</v>
      </c>
      <c r="L42" s="270"/>
      <c r="M42" s="913">
        <v>4.4000000000000004</v>
      </c>
    </row>
    <row r="43" spans="1:13" ht="15.75" x14ac:dyDescent="0.25">
      <c r="A43" s="426">
        <v>18</v>
      </c>
      <c r="B43" s="515" t="s">
        <v>153</v>
      </c>
      <c r="C43" s="69"/>
      <c r="D43" s="203" t="s">
        <v>43</v>
      </c>
      <c r="E43" s="1755"/>
      <c r="F43" s="1634"/>
      <c r="G43" s="1631">
        <v>18</v>
      </c>
      <c r="H43" s="39"/>
      <c r="I43" s="1641"/>
      <c r="J43" s="1641"/>
      <c r="K43" s="1156" t="s">
        <v>43</v>
      </c>
      <c r="L43" s="1763"/>
      <c r="M43" s="913"/>
    </row>
    <row r="44" spans="1:13" s="7" customFormat="1" ht="15.75" x14ac:dyDescent="0.25">
      <c r="A44" s="544"/>
      <c r="B44" s="1039"/>
      <c r="C44" s="63"/>
      <c r="D44" s="1642"/>
      <c r="E44" s="135"/>
      <c r="F44" s="175"/>
      <c r="G44" s="1599"/>
      <c r="H44" s="535"/>
      <c r="I44" s="1632"/>
      <c r="J44" s="1632"/>
      <c r="K44" s="53"/>
      <c r="L44" s="1763"/>
      <c r="M44" s="47"/>
    </row>
    <row r="45" spans="1:13" s="7" customFormat="1" ht="15.75" x14ac:dyDescent="0.25">
      <c r="A45" s="426">
        <v>1</v>
      </c>
      <c r="B45" s="515" t="s">
        <v>49</v>
      </c>
      <c r="C45" s="1633" t="s">
        <v>120</v>
      </c>
      <c r="D45" s="934" t="s">
        <v>130</v>
      </c>
      <c r="E45" s="328" t="s">
        <v>273</v>
      </c>
      <c r="F45" s="395"/>
      <c r="G45" s="1631">
        <v>1</v>
      </c>
      <c r="H45" s="1629" t="s">
        <v>120</v>
      </c>
      <c r="I45" s="1630" t="s">
        <v>120</v>
      </c>
      <c r="J45" s="1630" t="s">
        <v>120</v>
      </c>
      <c r="K45" s="1156" t="s">
        <v>43</v>
      </c>
      <c r="L45" s="1763"/>
      <c r="M45" s="913" t="s">
        <v>1075</v>
      </c>
    </row>
    <row r="46" spans="1:13" ht="15.75" x14ac:dyDescent="0.25">
      <c r="A46" s="426">
        <v>2</v>
      </c>
      <c r="B46" s="515" t="s">
        <v>15</v>
      </c>
      <c r="C46" s="39"/>
      <c r="D46" s="934" t="s">
        <v>44</v>
      </c>
      <c r="E46" s="135"/>
      <c r="F46" s="175"/>
      <c r="G46" s="1631">
        <v>2</v>
      </c>
      <c r="H46" s="39"/>
      <c r="I46" s="1636"/>
      <c r="J46" s="1636"/>
      <c r="K46" s="1156" t="s">
        <v>723</v>
      </c>
      <c r="L46" s="1763"/>
      <c r="M46" s="913"/>
    </row>
    <row r="47" spans="1:13" s="7" customFormat="1" ht="15.75" x14ac:dyDescent="0.25">
      <c r="A47" s="426">
        <v>3</v>
      </c>
      <c r="B47" s="515" t="s">
        <v>79</v>
      </c>
      <c r="C47" s="720" t="s">
        <v>542</v>
      </c>
      <c r="D47" s="934" t="s">
        <v>130</v>
      </c>
      <c r="E47" s="135"/>
      <c r="F47" s="643"/>
      <c r="G47" s="1631">
        <v>3</v>
      </c>
      <c r="H47" s="1355" t="s">
        <v>613</v>
      </c>
      <c r="I47" s="1353" t="s">
        <v>613</v>
      </c>
      <c r="J47" s="1355" t="s">
        <v>613</v>
      </c>
      <c r="K47" s="1156" t="s">
        <v>130</v>
      </c>
      <c r="L47" s="328" t="s">
        <v>273</v>
      </c>
      <c r="M47" s="913">
        <v>9.1999999999999993</v>
      </c>
    </row>
    <row r="48" spans="1:13" ht="15.75" x14ac:dyDescent="0.25">
      <c r="A48" s="426">
        <v>4</v>
      </c>
      <c r="B48" s="515" t="s">
        <v>34</v>
      </c>
      <c r="C48" s="1646" t="s">
        <v>110</v>
      </c>
      <c r="D48" s="934" t="s">
        <v>130</v>
      </c>
      <c r="E48" s="135"/>
      <c r="F48" s="175"/>
      <c r="G48" s="1631">
        <v>4</v>
      </c>
      <c r="H48" s="1646" t="s">
        <v>110</v>
      </c>
      <c r="I48" s="1646" t="s">
        <v>110</v>
      </c>
      <c r="J48" s="1646" t="s">
        <v>110</v>
      </c>
      <c r="K48" s="1156" t="s">
        <v>130</v>
      </c>
      <c r="L48" s="1763"/>
      <c r="M48" s="913" t="s">
        <v>1098</v>
      </c>
    </row>
    <row r="49" spans="1:13" s="7" customFormat="1" ht="15.75" x14ac:dyDescent="0.25">
      <c r="A49" s="426">
        <v>5</v>
      </c>
      <c r="B49" s="515" t="s">
        <v>16</v>
      </c>
      <c r="C49" s="1633" t="b">
        <v>0</v>
      </c>
      <c r="D49" s="934" t="s">
        <v>130</v>
      </c>
      <c r="E49" s="135"/>
      <c r="F49" s="175"/>
      <c r="G49" s="1631">
        <v>5</v>
      </c>
      <c r="H49" s="1162" t="s">
        <v>592</v>
      </c>
      <c r="I49" s="1168" t="s">
        <v>592</v>
      </c>
      <c r="J49" s="1168" t="s">
        <v>592</v>
      </c>
      <c r="K49" s="1156" t="s">
        <v>723</v>
      </c>
      <c r="L49" s="1763"/>
      <c r="M49" s="913" t="s">
        <v>1099</v>
      </c>
    </row>
    <row r="50" spans="1:13" ht="15.75" x14ac:dyDescent="0.25">
      <c r="A50" s="426">
        <v>6</v>
      </c>
      <c r="B50" s="515" t="s">
        <v>50</v>
      </c>
      <c r="C50" s="39"/>
      <c r="D50" s="934" t="s">
        <v>44</v>
      </c>
      <c r="E50" s="135"/>
      <c r="F50" s="175"/>
      <c r="G50" s="1631">
        <v>6</v>
      </c>
      <c r="H50" s="1162" t="s">
        <v>592</v>
      </c>
      <c r="I50" s="1168" t="s">
        <v>592</v>
      </c>
      <c r="J50" s="1168" t="s">
        <v>592</v>
      </c>
      <c r="K50" s="1156" t="s">
        <v>723</v>
      </c>
      <c r="L50" s="1763"/>
      <c r="M50" s="913" t="s">
        <v>1100</v>
      </c>
    </row>
    <row r="51" spans="1:13" ht="15.75" x14ac:dyDescent="0.25">
      <c r="A51" s="426">
        <v>7</v>
      </c>
      <c r="B51" s="515" t="s">
        <v>13</v>
      </c>
      <c r="C51" s="39"/>
      <c r="D51" s="934" t="s">
        <v>44</v>
      </c>
      <c r="E51" s="135"/>
      <c r="F51" s="175"/>
      <c r="G51" s="1631">
        <v>7</v>
      </c>
      <c r="H51" s="1162" t="s">
        <v>592</v>
      </c>
      <c r="I51" s="1168" t="s">
        <v>592</v>
      </c>
      <c r="J51" s="1168" t="s">
        <v>592</v>
      </c>
      <c r="K51" s="1156" t="s">
        <v>723</v>
      </c>
      <c r="L51" s="1763"/>
      <c r="M51" s="913" t="s">
        <v>1101</v>
      </c>
    </row>
    <row r="52" spans="1:13" s="7" customFormat="1" ht="15.75" x14ac:dyDescent="0.25">
      <c r="A52" s="426">
        <v>8</v>
      </c>
      <c r="B52" s="515" t="s">
        <v>14</v>
      </c>
      <c r="C52" s="1630" t="s">
        <v>169</v>
      </c>
      <c r="D52" s="934" t="s">
        <v>130</v>
      </c>
      <c r="E52" s="328" t="s">
        <v>273</v>
      </c>
      <c r="F52" s="748"/>
      <c r="G52" s="1631">
        <v>8</v>
      </c>
      <c r="H52" s="1162" t="s">
        <v>592</v>
      </c>
      <c r="I52" s="1168" t="s">
        <v>592</v>
      </c>
      <c r="J52" s="1168" t="s">
        <v>592</v>
      </c>
      <c r="K52" s="1158" t="s">
        <v>723</v>
      </c>
      <c r="L52" s="1763"/>
      <c r="M52" s="913" t="s">
        <v>1102</v>
      </c>
    </row>
    <row r="53" spans="1:13" s="7" customFormat="1" ht="15.75" x14ac:dyDescent="0.25">
      <c r="A53" s="426">
        <v>9</v>
      </c>
      <c r="B53" s="515" t="s">
        <v>51</v>
      </c>
      <c r="C53" s="1633" t="s">
        <v>104</v>
      </c>
      <c r="D53" s="934" t="s">
        <v>130</v>
      </c>
      <c r="E53" s="135"/>
      <c r="F53" s="175"/>
      <c r="G53" s="1631">
        <v>9</v>
      </c>
      <c r="H53" s="1633" t="s">
        <v>104</v>
      </c>
      <c r="I53" s="1633" t="s">
        <v>104</v>
      </c>
      <c r="J53" s="1633" t="s">
        <v>104</v>
      </c>
      <c r="K53" s="1156" t="s">
        <v>130</v>
      </c>
      <c r="L53" s="1763"/>
      <c r="M53" s="913" t="s">
        <v>1103</v>
      </c>
    </row>
    <row r="54" spans="1:13" ht="15.75" x14ac:dyDescent="0.25">
      <c r="A54" s="426">
        <v>10</v>
      </c>
      <c r="B54" s="515" t="s">
        <v>35</v>
      </c>
      <c r="C54" s="39"/>
      <c r="D54" s="934" t="s">
        <v>44</v>
      </c>
      <c r="E54" s="135"/>
      <c r="F54" s="175"/>
      <c r="G54" s="1631">
        <v>10</v>
      </c>
      <c r="H54" s="39"/>
      <c r="I54" s="39"/>
      <c r="J54" s="39"/>
      <c r="K54" s="1156" t="s">
        <v>44</v>
      </c>
      <c r="L54" s="1763"/>
      <c r="M54" s="913" t="s">
        <v>1104</v>
      </c>
    </row>
    <row r="55" spans="1:13" s="7" customFormat="1" ht="15.75" x14ac:dyDescent="0.25">
      <c r="A55" s="426">
        <v>11</v>
      </c>
      <c r="B55" s="515" t="s">
        <v>52</v>
      </c>
      <c r="C55" s="1633">
        <v>2011</v>
      </c>
      <c r="D55" s="934" t="s">
        <v>44</v>
      </c>
      <c r="E55" s="815"/>
      <c r="F55" s="143"/>
      <c r="G55" s="1631">
        <v>11</v>
      </c>
      <c r="H55" s="1633">
        <v>2011</v>
      </c>
      <c r="I55" s="1633">
        <v>2011</v>
      </c>
      <c r="J55" s="1633">
        <v>2011</v>
      </c>
      <c r="K55" s="1156" t="s">
        <v>44</v>
      </c>
      <c r="L55" s="1763"/>
      <c r="M55" s="913" t="s">
        <v>1104</v>
      </c>
    </row>
    <row r="56" spans="1:13" s="7" customFormat="1" ht="15.75" x14ac:dyDescent="0.25">
      <c r="A56" s="426">
        <v>12</v>
      </c>
      <c r="B56" s="515" t="s">
        <v>53</v>
      </c>
      <c r="C56" s="1635" t="s">
        <v>636</v>
      </c>
      <c r="D56" s="934" t="s">
        <v>130</v>
      </c>
      <c r="E56" s="135"/>
      <c r="F56" s="175"/>
      <c r="G56" s="1631">
        <v>12</v>
      </c>
      <c r="H56" s="1162" t="s">
        <v>592</v>
      </c>
      <c r="I56" s="1166" t="s">
        <v>592</v>
      </c>
      <c r="J56" s="1166" t="s">
        <v>592</v>
      </c>
      <c r="K56" s="1156" t="s">
        <v>723</v>
      </c>
      <c r="L56" s="1765"/>
      <c r="M56" s="913" t="s">
        <v>1105</v>
      </c>
    </row>
    <row r="57" spans="1:13" s="7" customFormat="1" ht="15.75" x14ac:dyDescent="0.25">
      <c r="A57" s="426">
        <v>13</v>
      </c>
      <c r="B57" s="515" t="s">
        <v>54</v>
      </c>
      <c r="C57" s="720" t="s">
        <v>613</v>
      </c>
      <c r="D57" s="934" t="s">
        <v>130</v>
      </c>
      <c r="E57" s="135"/>
      <c r="F57" s="175"/>
      <c r="G57" s="1631">
        <v>13</v>
      </c>
      <c r="H57" s="1162" t="s">
        <v>592</v>
      </c>
      <c r="I57" s="1167" t="s">
        <v>592</v>
      </c>
      <c r="J57" s="1167" t="s">
        <v>592</v>
      </c>
      <c r="K57" s="1156" t="s">
        <v>723</v>
      </c>
      <c r="L57" s="196"/>
      <c r="M57" s="913"/>
    </row>
    <row r="58" spans="1:13" ht="15.75" x14ac:dyDescent="0.25">
      <c r="A58" s="426">
        <v>14</v>
      </c>
      <c r="B58" s="515" t="s">
        <v>37</v>
      </c>
      <c r="C58" s="126"/>
      <c r="D58" s="934" t="s">
        <v>44</v>
      </c>
      <c r="E58" s="328" t="s">
        <v>273</v>
      </c>
      <c r="F58" s="748"/>
      <c r="G58" s="1631">
        <v>14</v>
      </c>
      <c r="H58" s="1162" t="s">
        <v>592</v>
      </c>
      <c r="I58" s="1167" t="s">
        <v>592</v>
      </c>
      <c r="J58" s="1167" t="s">
        <v>592</v>
      </c>
      <c r="K58" s="1156" t="s">
        <v>723</v>
      </c>
      <c r="L58" s="196"/>
      <c r="M58" s="913"/>
    </row>
    <row r="59" spans="1:13" s="7" customFormat="1" ht="15.75" x14ac:dyDescent="0.25">
      <c r="A59" s="426">
        <v>15</v>
      </c>
      <c r="B59" s="515" t="s">
        <v>55</v>
      </c>
      <c r="C59" s="1162" t="s">
        <v>901</v>
      </c>
      <c r="D59" s="934" t="s">
        <v>723</v>
      </c>
      <c r="E59" s="135"/>
      <c r="F59" s="175"/>
      <c r="G59" s="1631">
        <v>15</v>
      </c>
      <c r="H59" s="1162" t="s">
        <v>592</v>
      </c>
      <c r="I59" s="1168" t="s">
        <v>592</v>
      </c>
      <c r="J59" s="1168" t="s">
        <v>592</v>
      </c>
      <c r="K59" s="1156" t="s">
        <v>723</v>
      </c>
      <c r="L59" s="1763"/>
      <c r="M59" s="913"/>
    </row>
    <row r="60" spans="1:13" s="7" customFormat="1" ht="15.75" x14ac:dyDescent="0.25">
      <c r="A60" s="426">
        <v>16</v>
      </c>
      <c r="B60" s="515" t="s">
        <v>56</v>
      </c>
      <c r="C60" s="100" t="s">
        <v>318</v>
      </c>
      <c r="D60" s="934" t="s">
        <v>44</v>
      </c>
      <c r="E60" s="328" t="s">
        <v>273</v>
      </c>
      <c r="F60" s="748"/>
      <c r="G60" s="1631">
        <v>16</v>
      </c>
      <c r="H60" s="1162" t="s">
        <v>592</v>
      </c>
      <c r="I60" s="1169" t="s">
        <v>592</v>
      </c>
      <c r="J60" s="1169" t="s">
        <v>592</v>
      </c>
      <c r="K60" s="1156" t="s">
        <v>723</v>
      </c>
      <c r="L60" s="192"/>
      <c r="M60" s="913">
        <v>5.3</v>
      </c>
    </row>
    <row r="61" spans="1:13" s="7" customFormat="1" ht="15.75" x14ac:dyDescent="0.25">
      <c r="A61" s="426">
        <v>17</v>
      </c>
      <c r="B61" s="515" t="s">
        <v>57</v>
      </c>
      <c r="C61" s="720" t="s">
        <v>192</v>
      </c>
      <c r="D61" s="934" t="s">
        <v>43</v>
      </c>
      <c r="E61" s="328" t="s">
        <v>273</v>
      </c>
      <c r="F61" s="748"/>
      <c r="G61" s="1631">
        <v>17</v>
      </c>
      <c r="H61" s="1162" t="s">
        <v>592</v>
      </c>
      <c r="I61" s="1169" t="s">
        <v>592</v>
      </c>
      <c r="J61" s="1169" t="s">
        <v>592</v>
      </c>
      <c r="K61" s="1156" t="s">
        <v>723</v>
      </c>
      <c r="L61" s="192"/>
      <c r="M61" s="913">
        <v>5.4</v>
      </c>
    </row>
    <row r="62" spans="1:13" s="7" customFormat="1" ht="15.75" x14ac:dyDescent="0.25">
      <c r="A62" s="426">
        <v>18</v>
      </c>
      <c r="B62" s="515" t="s">
        <v>129</v>
      </c>
      <c r="C62" s="1643" t="s">
        <v>136</v>
      </c>
      <c r="D62" s="934" t="s">
        <v>130</v>
      </c>
      <c r="E62" s="328" t="s">
        <v>273</v>
      </c>
      <c r="F62" s="750"/>
      <c r="G62" s="1631">
        <v>18</v>
      </c>
      <c r="H62" s="1162" t="s">
        <v>592</v>
      </c>
      <c r="I62" s="1168" t="s">
        <v>592</v>
      </c>
      <c r="J62" s="1168" t="s">
        <v>592</v>
      </c>
      <c r="K62" s="1156" t="s">
        <v>723</v>
      </c>
      <c r="L62" s="1763"/>
      <c r="M62" s="913">
        <v>6.3</v>
      </c>
    </row>
    <row r="63" spans="1:13" s="7" customFormat="1" ht="15.75" x14ac:dyDescent="0.25">
      <c r="A63" s="426">
        <v>19</v>
      </c>
      <c r="B63" s="515" t="s">
        <v>17</v>
      </c>
      <c r="C63" s="1633" t="b">
        <v>0</v>
      </c>
      <c r="D63" s="934" t="s">
        <v>130</v>
      </c>
      <c r="E63" s="135"/>
      <c r="F63" s="175"/>
      <c r="G63" s="1631">
        <v>19</v>
      </c>
      <c r="H63" s="1162" t="s">
        <v>592</v>
      </c>
      <c r="I63" s="1168" t="s">
        <v>592</v>
      </c>
      <c r="J63" s="1168" t="s">
        <v>592</v>
      </c>
      <c r="K63" s="1156" t="s">
        <v>723</v>
      </c>
      <c r="L63" s="1763"/>
      <c r="M63" s="913"/>
    </row>
    <row r="64" spans="1:13" s="7" customFormat="1" ht="15.75" x14ac:dyDescent="0.25">
      <c r="A64" s="426">
        <v>20</v>
      </c>
      <c r="B64" s="515" t="s">
        <v>18</v>
      </c>
      <c r="C64" s="1633" t="s">
        <v>111</v>
      </c>
      <c r="D64" s="545" t="s">
        <v>130</v>
      </c>
      <c r="E64" s="328" t="s">
        <v>273</v>
      </c>
      <c r="F64" s="748"/>
      <c r="G64" s="1631">
        <v>20</v>
      </c>
      <c r="H64" s="1162" t="s">
        <v>592</v>
      </c>
      <c r="I64" s="1168" t="s">
        <v>592</v>
      </c>
      <c r="J64" s="1168" t="s">
        <v>592</v>
      </c>
      <c r="K64" s="1175" t="s">
        <v>723</v>
      </c>
      <c r="L64" s="1763"/>
      <c r="M64" s="913"/>
    </row>
    <row r="65" spans="1:13" s="7" customFormat="1" ht="15.75" x14ac:dyDescent="0.25">
      <c r="A65" s="426">
        <v>21</v>
      </c>
      <c r="B65" s="515" t="s">
        <v>58</v>
      </c>
      <c r="C65" s="1643" t="b">
        <v>1</v>
      </c>
      <c r="D65" s="934" t="s">
        <v>130</v>
      </c>
      <c r="E65" s="139"/>
      <c r="F65" s="749"/>
      <c r="G65" s="1631">
        <v>21</v>
      </c>
      <c r="H65" s="1162" t="s">
        <v>592</v>
      </c>
      <c r="I65" s="1168" t="s">
        <v>592</v>
      </c>
      <c r="J65" s="1168" t="s">
        <v>592</v>
      </c>
      <c r="K65" s="1156" t="s">
        <v>723</v>
      </c>
      <c r="L65" s="1763"/>
      <c r="M65" s="913" t="s">
        <v>1106</v>
      </c>
    </row>
    <row r="66" spans="1:13" s="7" customFormat="1" ht="15.75" x14ac:dyDescent="0.25">
      <c r="A66" s="426">
        <v>22</v>
      </c>
      <c r="B66" s="515" t="s">
        <v>619</v>
      </c>
      <c r="C66" s="1633" t="s">
        <v>195</v>
      </c>
      <c r="D66" s="934" t="s">
        <v>130</v>
      </c>
      <c r="E66" s="328" t="s">
        <v>273</v>
      </c>
      <c r="F66" s="748"/>
      <c r="G66" s="1631">
        <v>22</v>
      </c>
      <c r="H66" s="1162" t="s">
        <v>592</v>
      </c>
      <c r="I66" s="1168" t="s">
        <v>592</v>
      </c>
      <c r="J66" s="1168" t="s">
        <v>592</v>
      </c>
      <c r="K66" s="1156" t="s">
        <v>723</v>
      </c>
      <c r="L66" s="1763"/>
      <c r="M66" s="913" t="s">
        <v>1082</v>
      </c>
    </row>
    <row r="67" spans="1:13" s="7" customFormat="1" ht="15.75" x14ac:dyDescent="0.25">
      <c r="A67" s="426">
        <v>23</v>
      </c>
      <c r="B67" s="515" t="s">
        <v>59</v>
      </c>
      <c r="C67" s="728">
        <f>C22</f>
        <v>-6.1000000000000004E-3</v>
      </c>
      <c r="D67" s="934" t="s">
        <v>44</v>
      </c>
      <c r="E67" s="328" t="s">
        <v>273</v>
      </c>
      <c r="F67" s="748"/>
      <c r="G67" s="1631">
        <v>23</v>
      </c>
      <c r="H67" s="1162" t="s">
        <v>592</v>
      </c>
      <c r="I67" s="1170" t="s">
        <v>592</v>
      </c>
      <c r="J67" s="1170" t="s">
        <v>592</v>
      </c>
      <c r="K67" s="1156" t="s">
        <v>723</v>
      </c>
      <c r="L67" s="1814"/>
      <c r="M67" s="913" t="s">
        <v>1107</v>
      </c>
    </row>
    <row r="68" spans="1:13" s="7" customFormat="1" ht="15.75" x14ac:dyDescent="0.25">
      <c r="A68" s="426">
        <v>24</v>
      </c>
      <c r="B68" s="515" t="s">
        <v>60</v>
      </c>
      <c r="C68" s="1633" t="s">
        <v>112</v>
      </c>
      <c r="D68" s="934" t="s">
        <v>44</v>
      </c>
      <c r="E68" s="135"/>
      <c r="F68" s="175"/>
      <c r="G68" s="1631">
        <v>24</v>
      </c>
      <c r="H68" s="1162" t="s">
        <v>592</v>
      </c>
      <c r="I68" s="1168" t="s">
        <v>592</v>
      </c>
      <c r="J68" s="1168" t="s">
        <v>592</v>
      </c>
      <c r="K68" s="1156" t="s">
        <v>723</v>
      </c>
      <c r="L68" s="1763"/>
      <c r="M68" s="913"/>
    </row>
    <row r="69" spans="1:13" ht="15.75" x14ac:dyDescent="0.25">
      <c r="A69" s="426">
        <v>25</v>
      </c>
      <c r="B69" s="515" t="s">
        <v>61</v>
      </c>
      <c r="C69" s="39"/>
      <c r="D69" s="934" t="s">
        <v>44</v>
      </c>
      <c r="E69" s="135"/>
      <c r="F69" s="175"/>
      <c r="G69" s="1631">
        <v>25</v>
      </c>
      <c r="H69" s="1162" t="s">
        <v>592</v>
      </c>
      <c r="I69" s="1168" t="s">
        <v>592</v>
      </c>
      <c r="J69" s="1168" t="s">
        <v>592</v>
      </c>
      <c r="K69" s="1156" t="s">
        <v>723</v>
      </c>
      <c r="L69" s="1763"/>
      <c r="M69" s="913"/>
    </row>
    <row r="70" spans="1:13" ht="15.75" x14ac:dyDescent="0.25">
      <c r="A70" s="426">
        <v>26</v>
      </c>
      <c r="B70" s="515" t="s">
        <v>62</v>
      </c>
      <c r="C70" s="39"/>
      <c r="D70" s="934" t="s">
        <v>44</v>
      </c>
      <c r="E70" s="135"/>
      <c r="F70" s="175"/>
      <c r="G70" s="1631">
        <v>26</v>
      </c>
      <c r="H70" s="1162" t="s">
        <v>592</v>
      </c>
      <c r="I70" s="1168" t="s">
        <v>592</v>
      </c>
      <c r="J70" s="1168" t="s">
        <v>592</v>
      </c>
      <c r="K70" s="1156" t="s">
        <v>723</v>
      </c>
      <c r="L70" s="1763"/>
      <c r="M70" s="913"/>
    </row>
    <row r="71" spans="1:13" ht="15.75" x14ac:dyDescent="0.25">
      <c r="A71" s="426">
        <v>27</v>
      </c>
      <c r="B71" s="515" t="s">
        <v>63</v>
      </c>
      <c r="C71" s="39"/>
      <c r="D71" s="934" t="s">
        <v>44</v>
      </c>
      <c r="E71" s="135"/>
      <c r="F71" s="175"/>
      <c r="G71" s="1631">
        <v>27</v>
      </c>
      <c r="H71" s="1162" t="s">
        <v>592</v>
      </c>
      <c r="I71" s="1168" t="s">
        <v>592</v>
      </c>
      <c r="J71" s="1168" t="s">
        <v>592</v>
      </c>
      <c r="K71" s="1156" t="s">
        <v>723</v>
      </c>
      <c r="L71" s="1763"/>
      <c r="M71" s="913"/>
    </row>
    <row r="72" spans="1:13" ht="15.75" x14ac:dyDescent="0.25">
      <c r="A72" s="426">
        <v>28</v>
      </c>
      <c r="B72" s="515" t="s">
        <v>64</v>
      </c>
      <c r="C72" s="39"/>
      <c r="D72" s="934" t="s">
        <v>44</v>
      </c>
      <c r="E72" s="135"/>
      <c r="F72" s="175"/>
      <c r="G72" s="1631">
        <v>28</v>
      </c>
      <c r="H72" s="1162" t="s">
        <v>592</v>
      </c>
      <c r="I72" s="1168" t="s">
        <v>592</v>
      </c>
      <c r="J72" s="1168" t="s">
        <v>592</v>
      </c>
      <c r="K72" s="1156" t="s">
        <v>723</v>
      </c>
      <c r="L72" s="1763"/>
      <c r="M72" s="913"/>
    </row>
    <row r="73" spans="1:13" ht="15.75" x14ac:dyDescent="0.25">
      <c r="A73" s="426">
        <v>29</v>
      </c>
      <c r="B73" s="515" t="s">
        <v>65</v>
      </c>
      <c r="C73" s="39"/>
      <c r="D73" s="934" t="s">
        <v>44</v>
      </c>
      <c r="E73" s="135"/>
      <c r="F73" s="175"/>
      <c r="G73" s="1631">
        <v>29</v>
      </c>
      <c r="H73" s="1162" t="s">
        <v>592</v>
      </c>
      <c r="I73" s="1168" t="s">
        <v>592</v>
      </c>
      <c r="J73" s="1168" t="s">
        <v>592</v>
      </c>
      <c r="K73" s="1156" t="s">
        <v>723</v>
      </c>
      <c r="L73" s="1763"/>
      <c r="M73" s="913"/>
    </row>
    <row r="74" spans="1:13" ht="15.75" x14ac:dyDescent="0.25">
      <c r="A74" s="426">
        <v>30</v>
      </c>
      <c r="B74" s="515" t="s">
        <v>66</v>
      </c>
      <c r="C74" s="39"/>
      <c r="D74" s="934" t="s">
        <v>44</v>
      </c>
      <c r="E74" s="135"/>
      <c r="F74" s="175"/>
      <c r="G74" s="1631">
        <v>30</v>
      </c>
      <c r="H74" s="1162" t="s">
        <v>592</v>
      </c>
      <c r="I74" s="1168" t="s">
        <v>592</v>
      </c>
      <c r="J74" s="1168" t="s">
        <v>592</v>
      </c>
      <c r="K74" s="1156" t="s">
        <v>723</v>
      </c>
      <c r="L74" s="1763"/>
      <c r="M74" s="913"/>
    </row>
    <row r="75" spans="1:13" ht="15.75" x14ac:dyDescent="0.25">
      <c r="A75" s="426">
        <v>31</v>
      </c>
      <c r="B75" s="515" t="s">
        <v>67</v>
      </c>
      <c r="C75" s="39"/>
      <c r="D75" s="934" t="s">
        <v>44</v>
      </c>
      <c r="E75" s="135"/>
      <c r="F75" s="175"/>
      <c r="G75" s="1631">
        <v>31</v>
      </c>
      <c r="H75" s="1162" t="s">
        <v>592</v>
      </c>
      <c r="I75" s="1168" t="s">
        <v>592</v>
      </c>
      <c r="J75" s="1168" t="s">
        <v>592</v>
      </c>
      <c r="K75" s="1156" t="s">
        <v>723</v>
      </c>
      <c r="L75" s="1763"/>
      <c r="M75" s="913"/>
    </row>
    <row r="76" spans="1:13" ht="15.75" x14ac:dyDescent="0.25">
      <c r="A76" s="426">
        <v>32</v>
      </c>
      <c r="B76" s="515" t="s">
        <v>68</v>
      </c>
      <c r="C76" s="39"/>
      <c r="D76" s="934" t="s">
        <v>44</v>
      </c>
      <c r="E76" s="135"/>
      <c r="F76" s="175"/>
      <c r="G76" s="1631">
        <v>32</v>
      </c>
      <c r="H76" s="1162" t="s">
        <v>592</v>
      </c>
      <c r="I76" s="1168" t="s">
        <v>592</v>
      </c>
      <c r="J76" s="1168" t="s">
        <v>592</v>
      </c>
      <c r="K76" s="1156" t="s">
        <v>723</v>
      </c>
      <c r="L76" s="1763"/>
      <c r="M76" s="913"/>
    </row>
    <row r="77" spans="1:13" ht="15.75" x14ac:dyDescent="0.25">
      <c r="A77" s="426">
        <v>35</v>
      </c>
      <c r="B77" s="515" t="s">
        <v>72</v>
      </c>
      <c r="C77" s="39"/>
      <c r="D77" s="934" t="s">
        <v>43</v>
      </c>
      <c r="E77" s="135"/>
      <c r="F77" s="175"/>
      <c r="G77" s="1631">
        <v>35</v>
      </c>
      <c r="H77" s="1162" t="s">
        <v>592</v>
      </c>
      <c r="I77" s="1168" t="s">
        <v>592</v>
      </c>
      <c r="J77" s="1168" t="s">
        <v>592</v>
      </c>
      <c r="K77" s="1156" t="s">
        <v>723</v>
      </c>
      <c r="L77" s="1763"/>
      <c r="M77" s="913"/>
    </row>
    <row r="78" spans="1:13" ht="15.75" x14ac:dyDescent="0.25">
      <c r="A78" s="426">
        <v>36</v>
      </c>
      <c r="B78" s="515" t="s">
        <v>73</v>
      </c>
      <c r="C78" s="39"/>
      <c r="D78" s="934" t="s">
        <v>44</v>
      </c>
      <c r="E78" s="135"/>
      <c r="F78" s="175"/>
      <c r="G78" s="1631">
        <v>36</v>
      </c>
      <c r="H78" s="1162" t="s">
        <v>592</v>
      </c>
      <c r="I78" s="1168" t="s">
        <v>592</v>
      </c>
      <c r="J78" s="1168" t="s">
        <v>592</v>
      </c>
      <c r="K78" s="1156" t="s">
        <v>723</v>
      </c>
      <c r="L78" s="1763"/>
      <c r="M78" s="913"/>
    </row>
    <row r="79" spans="1:13" s="7" customFormat="1" ht="15.75" x14ac:dyDescent="0.25">
      <c r="A79" s="426">
        <v>37</v>
      </c>
      <c r="B79" s="515" t="s">
        <v>69</v>
      </c>
      <c r="C79" s="1008">
        <f>C20</f>
        <v>200000000</v>
      </c>
      <c r="D79" s="934" t="s">
        <v>130</v>
      </c>
      <c r="E79" s="328"/>
      <c r="F79" s="175"/>
      <c r="G79" s="1631">
        <v>37</v>
      </c>
      <c r="H79" s="1162" t="s">
        <v>592</v>
      </c>
      <c r="I79" s="1171" t="s">
        <v>592</v>
      </c>
      <c r="J79" s="1171" t="s">
        <v>592</v>
      </c>
      <c r="K79" s="1156" t="s">
        <v>723</v>
      </c>
      <c r="L79" s="1764"/>
      <c r="M79" s="913" t="s">
        <v>1108</v>
      </c>
    </row>
    <row r="80" spans="1:13" ht="15.75" x14ac:dyDescent="0.25">
      <c r="A80" s="426">
        <v>38</v>
      </c>
      <c r="B80" s="515" t="s">
        <v>70</v>
      </c>
      <c r="C80" s="114"/>
      <c r="D80" s="934" t="s">
        <v>44</v>
      </c>
      <c r="E80" s="328" t="s">
        <v>273</v>
      </c>
      <c r="F80" s="748"/>
      <c r="G80" s="1631">
        <v>38</v>
      </c>
      <c r="H80" s="1162" t="s">
        <v>592</v>
      </c>
      <c r="I80" s="1171" t="s">
        <v>592</v>
      </c>
      <c r="J80" s="1171" t="s">
        <v>592</v>
      </c>
      <c r="K80" s="1156" t="s">
        <v>723</v>
      </c>
      <c r="L80" s="1764"/>
      <c r="M80" s="913">
        <v>5.7</v>
      </c>
    </row>
    <row r="81" spans="1:13" s="7" customFormat="1" ht="15.75" x14ac:dyDescent="0.25">
      <c r="A81" s="426">
        <v>39</v>
      </c>
      <c r="B81" s="515" t="s">
        <v>71</v>
      </c>
      <c r="C81" s="1633" t="str">
        <f>C21</f>
        <v>EUR</v>
      </c>
      <c r="D81" s="934" t="s">
        <v>130</v>
      </c>
      <c r="E81" s="135"/>
      <c r="F81" s="175"/>
      <c r="G81" s="1631">
        <v>39</v>
      </c>
      <c r="H81" s="1162" t="s">
        <v>592</v>
      </c>
      <c r="I81" s="1168" t="s">
        <v>592</v>
      </c>
      <c r="J81" s="1168" t="s">
        <v>592</v>
      </c>
      <c r="K81" s="1156" t="s">
        <v>723</v>
      </c>
      <c r="L81" s="1763"/>
      <c r="M81" s="913">
        <v>5.5</v>
      </c>
    </row>
    <row r="82" spans="1:13" s="7" customFormat="1" ht="15.75" x14ac:dyDescent="0.25">
      <c r="A82" s="426">
        <v>73</v>
      </c>
      <c r="B82" s="515" t="s">
        <v>81</v>
      </c>
      <c r="C82" s="1761" t="b">
        <v>0</v>
      </c>
      <c r="D82" s="545" t="s">
        <v>130</v>
      </c>
      <c r="E82" s="328" t="s">
        <v>273</v>
      </c>
      <c r="F82" s="175"/>
      <c r="G82" s="1631">
        <v>73</v>
      </c>
      <c r="H82" s="1762" t="b">
        <v>0</v>
      </c>
      <c r="I82" s="1762" t="b">
        <v>0</v>
      </c>
      <c r="J82" s="1762" t="b">
        <v>0</v>
      </c>
      <c r="K82" s="1179" t="s">
        <v>130</v>
      </c>
      <c r="L82" s="1763"/>
      <c r="M82" s="913">
        <v>6.1</v>
      </c>
    </row>
    <row r="83" spans="1:13" ht="15.75" x14ac:dyDescent="0.25">
      <c r="A83" s="426">
        <v>74</v>
      </c>
      <c r="B83" s="515" t="s">
        <v>78</v>
      </c>
      <c r="C83" s="1162" t="s">
        <v>901</v>
      </c>
      <c r="D83" s="1255" t="s">
        <v>723</v>
      </c>
      <c r="E83" s="135"/>
      <c r="F83" s="175"/>
      <c r="G83" s="1631">
        <v>74</v>
      </c>
      <c r="H83" s="78"/>
      <c r="I83" s="642"/>
      <c r="J83" s="642"/>
      <c r="K83" s="1156" t="s">
        <v>44</v>
      </c>
      <c r="L83" s="196"/>
      <c r="M83" s="913">
        <v>6.2</v>
      </c>
    </row>
    <row r="84" spans="1:13" ht="15.75" x14ac:dyDescent="0.25">
      <c r="A84" s="426">
        <v>75</v>
      </c>
      <c r="B84" s="515" t="s">
        <v>19</v>
      </c>
      <c r="C84" s="39"/>
      <c r="D84" s="545" t="s">
        <v>44</v>
      </c>
      <c r="E84" s="328" t="s">
        <v>273</v>
      </c>
      <c r="F84" s="748"/>
      <c r="G84" s="1631">
        <v>75</v>
      </c>
      <c r="H84" s="1643" t="s">
        <v>113</v>
      </c>
      <c r="I84" s="1644" t="s">
        <v>113</v>
      </c>
      <c r="J84" s="1644" t="s">
        <v>113</v>
      </c>
      <c r="K84" s="1160" t="s">
        <v>44</v>
      </c>
      <c r="L84" s="1763"/>
      <c r="M84" s="913"/>
    </row>
    <row r="85" spans="1:13" ht="15.75" x14ac:dyDescent="0.25">
      <c r="A85" s="426">
        <v>76</v>
      </c>
      <c r="B85" s="1006" t="s">
        <v>30</v>
      </c>
      <c r="C85" s="39"/>
      <c r="D85" s="545" t="s">
        <v>44</v>
      </c>
      <c r="E85" s="135"/>
      <c r="F85" s="175"/>
      <c r="G85" s="1631">
        <v>76</v>
      </c>
      <c r="H85" s="1641"/>
      <c r="I85" s="1636"/>
      <c r="J85" s="1636"/>
      <c r="K85" s="1160" t="s">
        <v>44</v>
      </c>
      <c r="L85" s="1763"/>
      <c r="M85" s="913"/>
    </row>
    <row r="86" spans="1:13" ht="15.75" x14ac:dyDescent="0.25">
      <c r="A86" s="426">
        <v>77</v>
      </c>
      <c r="B86" s="1006" t="s">
        <v>31</v>
      </c>
      <c r="C86" s="39"/>
      <c r="D86" s="545" t="s">
        <v>44</v>
      </c>
      <c r="E86" s="135"/>
      <c r="F86" s="175"/>
      <c r="G86" s="1631">
        <v>77</v>
      </c>
      <c r="H86" s="1641"/>
      <c r="I86" s="1636"/>
      <c r="J86" s="1636"/>
      <c r="K86" s="1160" t="s">
        <v>44</v>
      </c>
      <c r="L86" s="1763"/>
      <c r="M86" s="913"/>
    </row>
    <row r="87" spans="1:13" ht="15.75" x14ac:dyDescent="0.25">
      <c r="A87" s="426">
        <v>78</v>
      </c>
      <c r="B87" s="1006" t="s">
        <v>77</v>
      </c>
      <c r="C87" s="66"/>
      <c r="D87" s="545" t="s">
        <v>44</v>
      </c>
      <c r="E87" s="135"/>
      <c r="F87" s="175"/>
      <c r="G87" s="1631">
        <v>78</v>
      </c>
      <c r="H87" s="1645" t="s">
        <v>182</v>
      </c>
      <c r="I87" s="1645" t="s">
        <v>183</v>
      </c>
      <c r="J87" s="1645" t="s">
        <v>184</v>
      </c>
      <c r="K87" s="1159" t="s">
        <v>44</v>
      </c>
      <c r="L87" s="1815"/>
      <c r="M87" s="913"/>
    </row>
    <row r="88" spans="1:13" ht="15.75" x14ac:dyDescent="0.25">
      <c r="A88" s="426">
        <v>79</v>
      </c>
      <c r="B88" s="1006" t="s">
        <v>76</v>
      </c>
      <c r="C88" s="66"/>
      <c r="D88" s="545" t="s">
        <v>44</v>
      </c>
      <c r="E88" s="135"/>
      <c r="F88" s="175"/>
      <c r="G88" s="1631">
        <v>79</v>
      </c>
      <c r="H88" s="1645" t="s">
        <v>185</v>
      </c>
      <c r="I88" s="1645" t="s">
        <v>186</v>
      </c>
      <c r="J88" s="1645" t="s">
        <v>186</v>
      </c>
      <c r="K88" s="1159" t="s">
        <v>44</v>
      </c>
      <c r="L88" s="1815"/>
      <c r="M88" s="913">
        <v>6.12</v>
      </c>
    </row>
    <row r="89" spans="1:13" ht="15.75" x14ac:dyDescent="0.25">
      <c r="A89" s="426">
        <v>83</v>
      </c>
      <c r="B89" s="1006" t="s">
        <v>20</v>
      </c>
      <c r="C89" s="114"/>
      <c r="D89" s="545" t="s">
        <v>44</v>
      </c>
      <c r="E89" s="135"/>
      <c r="F89" s="175"/>
      <c r="G89" s="1631">
        <v>83</v>
      </c>
      <c r="H89" s="125">
        <v>-50000000</v>
      </c>
      <c r="I89" s="125">
        <v>-67377000</v>
      </c>
      <c r="J89" s="125">
        <v>-100000000</v>
      </c>
      <c r="K89" s="1160" t="s">
        <v>44</v>
      </c>
      <c r="L89" s="718" t="s">
        <v>273</v>
      </c>
      <c r="M89" s="913" t="s">
        <v>1111</v>
      </c>
    </row>
    <row r="90" spans="1:13" ht="15.75" x14ac:dyDescent="0.25">
      <c r="A90" s="426">
        <v>85</v>
      </c>
      <c r="B90" s="515" t="s">
        <v>21</v>
      </c>
      <c r="C90" s="66"/>
      <c r="D90" s="545" t="s">
        <v>43</v>
      </c>
      <c r="E90" s="135"/>
      <c r="F90" s="175"/>
      <c r="G90" s="1631">
        <v>85</v>
      </c>
      <c r="H90" s="1645" t="s">
        <v>160</v>
      </c>
      <c r="I90" s="1645" t="s">
        <v>160</v>
      </c>
      <c r="J90" s="1645" t="s">
        <v>160</v>
      </c>
      <c r="K90" s="1156" t="s">
        <v>43</v>
      </c>
      <c r="L90" s="1815"/>
      <c r="M90" s="913">
        <v>6.5</v>
      </c>
    </row>
    <row r="91" spans="1:13" ht="15.75" x14ac:dyDescent="0.25">
      <c r="A91" s="426">
        <v>86</v>
      </c>
      <c r="B91" s="515" t="s">
        <v>22</v>
      </c>
      <c r="C91" s="66"/>
      <c r="D91" s="545" t="s">
        <v>43</v>
      </c>
      <c r="E91" s="135"/>
      <c r="F91" s="175"/>
      <c r="G91" s="1631">
        <v>86</v>
      </c>
      <c r="H91" s="1636"/>
      <c r="I91" s="1636"/>
      <c r="J91" s="1636"/>
      <c r="K91" s="1176" t="s">
        <v>43</v>
      </c>
      <c r="L91" s="328" t="s">
        <v>273</v>
      </c>
      <c r="M91" s="913">
        <v>6.6</v>
      </c>
    </row>
    <row r="92" spans="1:13" ht="15.75" x14ac:dyDescent="0.25">
      <c r="A92" s="426">
        <v>87</v>
      </c>
      <c r="B92" s="515" t="s">
        <v>23</v>
      </c>
      <c r="C92" s="112"/>
      <c r="D92" s="545" t="s">
        <v>44</v>
      </c>
      <c r="E92" s="328"/>
      <c r="F92" s="748"/>
      <c r="G92" s="1631">
        <v>87</v>
      </c>
      <c r="H92" s="1645">
        <f>(H93/H89)*100</f>
        <v>108.29881944444443</v>
      </c>
      <c r="I92" s="1645">
        <f>(I93/I89)*100</f>
        <v>100.20813888888888</v>
      </c>
      <c r="J92" s="1645">
        <f>(J93/J89)*100</f>
        <v>100.55569444444443</v>
      </c>
      <c r="K92" s="1177" t="s">
        <v>44</v>
      </c>
      <c r="L92" s="718"/>
      <c r="M92" s="913">
        <v>6.7</v>
      </c>
    </row>
    <row r="93" spans="1:13" ht="15.75" x14ac:dyDescent="0.25">
      <c r="A93" s="426">
        <v>88</v>
      </c>
      <c r="B93" s="515" t="s">
        <v>24</v>
      </c>
      <c r="C93" s="61"/>
      <c r="D93" s="545" t="s">
        <v>44</v>
      </c>
      <c r="E93" s="328"/>
      <c r="F93" s="748"/>
      <c r="G93" s="1631">
        <v>88</v>
      </c>
      <c r="H93" s="125">
        <f>H89*((107.87/100)+((2.375*65)/(100*360)))</f>
        <v>-54149409.722222216</v>
      </c>
      <c r="I93" s="125">
        <f>I89*((100.113/100)+((0.25*137)/(100*360)))</f>
        <v>-67517237.739166662</v>
      </c>
      <c r="J93" s="125">
        <f>J89*((100.08/100)+((1.25*137)/(100*360)))</f>
        <v>-100555694.44444443</v>
      </c>
      <c r="K93" s="1177" t="s">
        <v>44</v>
      </c>
      <c r="L93" s="328" t="s">
        <v>273</v>
      </c>
      <c r="M93" s="913" t="s">
        <v>1112</v>
      </c>
    </row>
    <row r="94" spans="1:13" ht="15.75" x14ac:dyDescent="0.25">
      <c r="A94" s="426">
        <v>89</v>
      </c>
      <c r="B94" s="515" t="s">
        <v>25</v>
      </c>
      <c r="C94" s="113"/>
      <c r="D94" s="545" t="s">
        <v>44</v>
      </c>
      <c r="F94" s="749"/>
      <c r="G94" s="1631">
        <v>89</v>
      </c>
      <c r="H94" s="1662">
        <v>10</v>
      </c>
      <c r="I94" s="1662">
        <v>10</v>
      </c>
      <c r="J94" s="1662">
        <v>10</v>
      </c>
      <c r="K94" s="1178" t="s">
        <v>44</v>
      </c>
      <c r="L94" s="1816"/>
      <c r="M94" s="913" t="s">
        <v>1113</v>
      </c>
    </row>
    <row r="95" spans="1:13" ht="15.75" x14ac:dyDescent="0.25">
      <c r="A95" s="426">
        <v>90</v>
      </c>
      <c r="B95" s="515" t="s">
        <v>26</v>
      </c>
      <c r="C95" s="66"/>
      <c r="D95" s="545" t="s">
        <v>44</v>
      </c>
      <c r="F95" s="749"/>
      <c r="G95" s="1631">
        <v>90</v>
      </c>
      <c r="H95" s="1645" t="s">
        <v>187</v>
      </c>
      <c r="I95" s="1645" t="s">
        <v>187</v>
      </c>
      <c r="J95" s="1645" t="s">
        <v>187</v>
      </c>
      <c r="K95" s="1176" t="s">
        <v>44</v>
      </c>
      <c r="L95" s="1815"/>
      <c r="M95" s="913">
        <v>6.13</v>
      </c>
    </row>
    <row r="96" spans="1:13" ht="15.75" x14ac:dyDescent="0.25">
      <c r="A96" s="426">
        <v>91</v>
      </c>
      <c r="B96" s="515" t="s">
        <v>27</v>
      </c>
      <c r="C96" s="87"/>
      <c r="D96" s="545" t="s">
        <v>44</v>
      </c>
      <c r="E96" s="328"/>
      <c r="F96" s="748"/>
      <c r="G96" s="1631">
        <v>91</v>
      </c>
      <c r="H96" s="1663">
        <v>44635</v>
      </c>
      <c r="I96" s="1663">
        <v>43525</v>
      </c>
      <c r="J96" s="1663">
        <v>44256</v>
      </c>
      <c r="K96" s="1176" t="s">
        <v>44</v>
      </c>
      <c r="L96" s="1817"/>
      <c r="M96" s="913"/>
    </row>
    <row r="97" spans="1:13" ht="15.75" x14ac:dyDescent="0.25">
      <c r="A97" s="426">
        <v>92</v>
      </c>
      <c r="B97" s="515" t="s">
        <v>28</v>
      </c>
      <c r="C97" s="66"/>
      <c r="D97" s="545" t="s">
        <v>44</v>
      </c>
      <c r="F97" s="749"/>
      <c r="G97" s="1631">
        <v>92</v>
      </c>
      <c r="H97" s="1645" t="s">
        <v>162</v>
      </c>
      <c r="I97" s="1645" t="s">
        <v>162</v>
      </c>
      <c r="J97" s="1645" t="s">
        <v>162</v>
      </c>
      <c r="K97" s="1160" t="s">
        <v>44</v>
      </c>
      <c r="L97" s="328" t="s">
        <v>273</v>
      </c>
      <c r="M97" s="913">
        <v>6.11</v>
      </c>
    </row>
    <row r="98" spans="1:13" ht="15.75" x14ac:dyDescent="0.25">
      <c r="A98" s="426">
        <v>93</v>
      </c>
      <c r="B98" s="515" t="s">
        <v>75</v>
      </c>
      <c r="C98" s="88"/>
      <c r="D98" s="545" t="s">
        <v>44</v>
      </c>
      <c r="F98" s="749"/>
      <c r="G98" s="1631">
        <v>93</v>
      </c>
      <c r="H98" s="1645" t="s">
        <v>188</v>
      </c>
      <c r="I98" s="1645" t="s">
        <v>188</v>
      </c>
      <c r="J98" s="1645" t="s">
        <v>188</v>
      </c>
      <c r="K98" s="1160" t="s">
        <v>44</v>
      </c>
      <c r="L98" s="1815"/>
      <c r="M98" s="1647">
        <v>6.1</v>
      </c>
    </row>
    <row r="99" spans="1:13" ht="15.75" x14ac:dyDescent="0.25">
      <c r="A99" s="426">
        <v>94</v>
      </c>
      <c r="B99" s="515" t="s">
        <v>74</v>
      </c>
      <c r="C99" s="66"/>
      <c r="D99" s="545" t="s">
        <v>44</v>
      </c>
      <c r="F99" s="749"/>
      <c r="G99" s="1631">
        <v>94</v>
      </c>
      <c r="H99" s="1645" t="s">
        <v>164</v>
      </c>
      <c r="I99" s="1645" t="s">
        <v>164</v>
      </c>
      <c r="J99" s="1645" t="s">
        <v>164</v>
      </c>
      <c r="K99" s="1160" t="s">
        <v>44</v>
      </c>
      <c r="L99" s="1815"/>
      <c r="M99" s="913">
        <v>6.14</v>
      </c>
    </row>
    <row r="100" spans="1:13" s="7" customFormat="1" ht="15.75" x14ac:dyDescent="0.25">
      <c r="A100" s="426">
        <v>95</v>
      </c>
      <c r="B100" s="1006" t="s">
        <v>38</v>
      </c>
      <c r="C100" s="1633" t="b">
        <v>1</v>
      </c>
      <c r="D100" s="545" t="s">
        <v>44</v>
      </c>
      <c r="E100" s="328" t="s">
        <v>273</v>
      </c>
      <c r="F100" s="748"/>
      <c r="G100" s="1631">
        <v>95</v>
      </c>
      <c r="H100" s="1633" t="b">
        <v>1</v>
      </c>
      <c r="I100" s="1629" t="b">
        <v>1</v>
      </c>
      <c r="J100" s="1629" t="b">
        <v>1</v>
      </c>
      <c r="K100" s="1160" t="s">
        <v>44</v>
      </c>
      <c r="L100" s="1815"/>
      <c r="M100" s="913">
        <v>6.15</v>
      </c>
    </row>
    <row r="101" spans="1:13" ht="15.75" x14ac:dyDescent="0.25">
      <c r="A101" s="203">
        <v>96</v>
      </c>
      <c r="B101" s="526" t="s">
        <v>36</v>
      </c>
      <c r="C101" s="1661" t="s">
        <v>260</v>
      </c>
      <c r="D101" s="545" t="s">
        <v>44</v>
      </c>
      <c r="E101" s="328" t="s">
        <v>273</v>
      </c>
      <c r="F101" s="750"/>
      <c r="G101" s="203">
        <v>96</v>
      </c>
      <c r="H101" s="1628"/>
      <c r="I101" s="91"/>
      <c r="J101" s="91"/>
      <c r="K101" s="1160" t="s">
        <v>44</v>
      </c>
      <c r="L101" s="1818"/>
      <c r="M101" s="913">
        <v>6.4</v>
      </c>
    </row>
    <row r="102" spans="1:13" ht="15.75" x14ac:dyDescent="0.25">
      <c r="A102" s="203">
        <v>97</v>
      </c>
      <c r="B102" s="526" t="s">
        <v>32</v>
      </c>
      <c r="C102" s="39"/>
      <c r="D102" s="545" t="s">
        <v>44</v>
      </c>
      <c r="E102" s="815"/>
      <c r="F102" s="143"/>
      <c r="G102" s="203">
        <v>97</v>
      </c>
      <c r="H102" s="1162" t="s">
        <v>592</v>
      </c>
      <c r="I102" s="1637" t="s">
        <v>592</v>
      </c>
      <c r="J102" s="1637" t="s">
        <v>592</v>
      </c>
      <c r="K102" s="1160" t="s">
        <v>723</v>
      </c>
      <c r="L102" s="1819"/>
      <c r="M102" s="913"/>
    </row>
    <row r="103" spans="1:13" s="7" customFormat="1" ht="15.75" x14ac:dyDescent="0.25">
      <c r="A103" s="203">
        <v>98</v>
      </c>
      <c r="B103" s="526" t="s">
        <v>39</v>
      </c>
      <c r="C103" s="1633" t="s">
        <v>47</v>
      </c>
      <c r="D103" s="934" t="s">
        <v>130</v>
      </c>
      <c r="E103" s="815"/>
      <c r="F103" s="143"/>
      <c r="G103" s="203">
        <v>98</v>
      </c>
      <c r="H103" s="1643" t="s">
        <v>45</v>
      </c>
      <c r="I103" s="1644" t="s">
        <v>45</v>
      </c>
      <c r="J103" s="1644" t="s">
        <v>45</v>
      </c>
      <c r="K103" s="203" t="s">
        <v>130</v>
      </c>
      <c r="L103" s="1819"/>
      <c r="M103" s="913" t="s">
        <v>1115</v>
      </c>
    </row>
    <row r="104" spans="1:13" s="7" customFormat="1" ht="16.5" thickBot="1" x14ac:dyDescent="0.3">
      <c r="A104" s="203">
        <v>99</v>
      </c>
      <c r="B104" s="526" t="s">
        <v>29</v>
      </c>
      <c r="C104" s="991" t="s">
        <v>117</v>
      </c>
      <c r="D104" s="934" t="s">
        <v>130</v>
      </c>
      <c r="E104" s="135"/>
      <c r="F104" s="175"/>
      <c r="G104" s="203">
        <v>99</v>
      </c>
      <c r="H104" s="1162" t="s">
        <v>592</v>
      </c>
      <c r="I104" s="1163" t="s">
        <v>592</v>
      </c>
      <c r="J104" s="1163" t="s">
        <v>592</v>
      </c>
      <c r="K104" s="1161" t="s">
        <v>723</v>
      </c>
      <c r="L104" s="771"/>
      <c r="M104" s="913">
        <v>8.1</v>
      </c>
    </row>
    <row r="105" spans="1:13" s="7" customFormat="1" ht="15.75" x14ac:dyDescent="0.25">
      <c r="A105" s="134" t="s">
        <v>122</v>
      </c>
      <c r="B105" s="116"/>
      <c r="C105" s="63">
        <v>36</v>
      </c>
      <c r="D105" s="53"/>
      <c r="E105" s="815"/>
      <c r="F105" s="143"/>
      <c r="G105" s="134"/>
      <c r="H105" s="63">
        <v>25</v>
      </c>
      <c r="I105" s="63">
        <v>25</v>
      </c>
      <c r="J105" s="63">
        <v>25</v>
      </c>
      <c r="K105" s="63"/>
      <c r="L105" s="1763"/>
      <c r="M105" s="34"/>
    </row>
    <row r="106" spans="1:13" s="7" customFormat="1" ht="15.75" x14ac:dyDescent="0.25">
      <c r="A106" s="116"/>
      <c r="B106" s="116"/>
      <c r="C106" s="134"/>
      <c r="D106" s="53"/>
      <c r="E106" s="815"/>
      <c r="F106" s="143"/>
      <c r="G106" s="2343" t="s">
        <v>793</v>
      </c>
      <c r="H106" s="2343"/>
      <c r="I106" s="2343"/>
      <c r="J106" s="2343"/>
      <c r="K106" s="2332"/>
      <c r="L106" s="1813"/>
      <c r="M106" s="34"/>
    </row>
    <row r="107" spans="1:13" s="7" customFormat="1" ht="15.75" customHeight="1" x14ac:dyDescent="0.25">
      <c r="A107" s="635">
        <v>1.1000000000000001</v>
      </c>
      <c r="B107" s="2257" t="s">
        <v>158</v>
      </c>
      <c r="C107" s="2257"/>
      <c r="D107" s="2257"/>
      <c r="E107" s="2257"/>
      <c r="F107" s="943"/>
      <c r="G107" s="2011">
        <v>1.1000000000000001</v>
      </c>
      <c r="H107" s="2012" t="s">
        <v>646</v>
      </c>
      <c r="I107" s="2013"/>
      <c r="J107" s="2014"/>
      <c r="K107" s="1147"/>
      <c r="L107" s="1757"/>
    </row>
    <row r="108" spans="1:13" s="7" customFormat="1" ht="15.75" x14ac:dyDescent="0.25">
      <c r="A108" s="635">
        <v>1.2</v>
      </c>
      <c r="B108" s="2222" t="s">
        <v>303</v>
      </c>
      <c r="C108" s="2222"/>
      <c r="D108" s="2222"/>
      <c r="E108" s="2222"/>
      <c r="F108" s="944"/>
      <c r="G108" s="635">
        <v>2.2999999999999998</v>
      </c>
      <c r="H108" s="1820" t="s">
        <v>1088</v>
      </c>
      <c r="I108" s="1821"/>
      <c r="J108" s="1822"/>
      <c r="K108" s="953"/>
      <c r="L108" s="1757"/>
    </row>
    <row r="109" spans="1:13" s="7" customFormat="1" ht="15.75" x14ac:dyDescent="0.25">
      <c r="A109" s="635">
        <v>1.7</v>
      </c>
      <c r="B109" s="2222" t="s">
        <v>511</v>
      </c>
      <c r="C109" s="2222"/>
      <c r="D109" s="2222"/>
      <c r="E109" s="2222"/>
      <c r="F109" s="944"/>
      <c r="G109" s="1759">
        <v>2.83</v>
      </c>
      <c r="H109" s="2225" t="s">
        <v>1119</v>
      </c>
      <c r="I109" s="2226"/>
      <c r="J109" s="2227"/>
      <c r="K109" s="952"/>
      <c r="L109" s="1813"/>
      <c r="M109" s="116"/>
    </row>
    <row r="110" spans="1:13" s="7" customFormat="1" ht="15.75" customHeight="1" x14ac:dyDescent="0.25">
      <c r="A110" s="635">
        <v>1.8</v>
      </c>
      <c r="B110" s="2222" t="s">
        <v>512</v>
      </c>
      <c r="C110" s="2222"/>
      <c r="D110" s="2222"/>
      <c r="E110" s="2222"/>
      <c r="F110" s="752"/>
      <c r="G110" s="635">
        <v>2.86</v>
      </c>
      <c r="H110" s="2222" t="s">
        <v>848</v>
      </c>
      <c r="I110" s="2222"/>
      <c r="J110" s="2222"/>
      <c r="K110" s="961"/>
      <c r="L110" s="1813"/>
      <c r="M110" s="116"/>
    </row>
    <row r="111" spans="1:13" s="7" customFormat="1" ht="15.75" customHeight="1" x14ac:dyDescent="0.25">
      <c r="A111" s="638">
        <v>1.1000000000000001</v>
      </c>
      <c r="B111" s="2222" t="s">
        <v>382</v>
      </c>
      <c r="C111" s="2222"/>
      <c r="D111" s="2222"/>
      <c r="E111" s="2222"/>
      <c r="F111" s="1757"/>
      <c r="G111" s="635">
        <v>2.91</v>
      </c>
      <c r="H111" s="2224" t="s">
        <v>916</v>
      </c>
      <c r="I111" s="2224"/>
      <c r="J111" s="2224"/>
      <c r="K111" s="116"/>
      <c r="L111" s="1813"/>
      <c r="M111" s="116"/>
    </row>
    <row r="112" spans="1:13" s="7" customFormat="1" ht="15.75" x14ac:dyDescent="0.25">
      <c r="A112" s="635">
        <v>1.1299999999999999</v>
      </c>
      <c r="B112" s="2219" t="s">
        <v>737</v>
      </c>
      <c r="C112" s="2220"/>
      <c r="D112" s="2220"/>
      <c r="E112" s="2221"/>
      <c r="F112" s="1757"/>
      <c r="G112" s="139"/>
      <c r="H112" s="1823"/>
      <c r="I112" s="1823"/>
      <c r="J112" s="1823"/>
      <c r="K112" s="646"/>
      <c r="L112" s="1813"/>
      <c r="M112" s="116"/>
    </row>
    <row r="113" spans="1:13" s="7" customFormat="1" ht="15.75" customHeight="1" x14ac:dyDescent="0.25">
      <c r="A113" s="2234">
        <v>1.17</v>
      </c>
      <c r="B113" s="2224" t="s">
        <v>633</v>
      </c>
      <c r="C113" s="2224"/>
      <c r="D113" s="2224"/>
      <c r="E113" s="2224"/>
      <c r="F113" s="1753"/>
      <c r="G113" s="1755"/>
      <c r="H113" s="1823"/>
      <c r="I113" s="1823"/>
      <c r="J113" s="1823"/>
      <c r="K113" s="116"/>
      <c r="L113" s="1813"/>
      <c r="M113" s="116"/>
    </row>
    <row r="114" spans="1:13" s="7" customFormat="1" ht="15.75" x14ac:dyDescent="0.25">
      <c r="A114" s="2234"/>
      <c r="B114" s="2224"/>
      <c r="C114" s="2224"/>
      <c r="D114" s="2224"/>
      <c r="E114" s="2224"/>
      <c r="F114" s="1753"/>
      <c r="G114" s="139"/>
      <c r="H114" s="1823"/>
      <c r="I114" s="1823"/>
      <c r="J114" s="1823"/>
      <c r="K114" s="116"/>
      <c r="L114" s="1813"/>
      <c r="M114" s="116"/>
    </row>
    <row r="115" spans="1:13" s="7" customFormat="1" ht="15.75" x14ac:dyDescent="0.25">
      <c r="A115" s="635">
        <v>2.1</v>
      </c>
      <c r="B115" s="2222" t="s">
        <v>384</v>
      </c>
      <c r="C115" s="2222"/>
      <c r="D115" s="2222"/>
      <c r="E115" s="2222"/>
      <c r="F115" s="1757"/>
      <c r="G115" s="139"/>
      <c r="H115" s="1823"/>
      <c r="I115" s="1823"/>
      <c r="J115" s="1823"/>
      <c r="K115" s="116"/>
      <c r="L115" s="1813"/>
      <c r="M115" s="116"/>
    </row>
    <row r="116" spans="1:13" s="7" customFormat="1" ht="15.75" customHeight="1" x14ac:dyDescent="0.25">
      <c r="A116" s="2234">
        <v>2.8</v>
      </c>
      <c r="B116" s="2224" t="s">
        <v>852</v>
      </c>
      <c r="C116" s="2224"/>
      <c r="D116" s="2224"/>
      <c r="E116" s="2224"/>
      <c r="F116" s="1753"/>
      <c r="G116" s="139"/>
      <c r="H116" s="1823"/>
      <c r="I116" s="1823"/>
      <c r="J116" s="1823"/>
      <c r="K116" s="116"/>
      <c r="L116" s="1813"/>
      <c r="M116" s="116"/>
    </row>
    <row r="117" spans="1:13" s="7" customFormat="1" ht="15.75" x14ac:dyDescent="0.25">
      <c r="A117" s="2234"/>
      <c r="B117" s="2224"/>
      <c r="C117" s="2224"/>
      <c r="D117" s="2224"/>
      <c r="E117" s="2224"/>
      <c r="F117" s="1753"/>
      <c r="G117" s="139"/>
      <c r="H117" s="1823"/>
      <c r="I117" s="1823"/>
      <c r="J117" s="1823"/>
      <c r="K117" s="116"/>
      <c r="L117" s="1813"/>
      <c r="M117" s="116"/>
    </row>
    <row r="118" spans="1:13" s="7" customFormat="1" ht="15.75" x14ac:dyDescent="0.25">
      <c r="A118" s="635">
        <v>2.14</v>
      </c>
      <c r="B118" s="2222" t="s">
        <v>869</v>
      </c>
      <c r="C118" s="2222"/>
      <c r="D118" s="2222"/>
      <c r="E118" s="2222"/>
      <c r="F118" s="1757"/>
      <c r="G118" s="484"/>
      <c r="H118" s="484"/>
      <c r="I118" s="1823"/>
      <c r="J118" s="1823"/>
      <c r="K118" s="116"/>
      <c r="L118" s="1813"/>
      <c r="M118" s="116"/>
    </row>
    <row r="119" spans="1:13" s="7" customFormat="1" ht="15.75" customHeight="1" x14ac:dyDescent="0.25">
      <c r="A119" s="635">
        <v>2.16</v>
      </c>
      <c r="B119" s="2222" t="s">
        <v>313</v>
      </c>
      <c r="C119" s="2222"/>
      <c r="D119" s="2222"/>
      <c r="E119" s="2222"/>
      <c r="F119" s="1757"/>
      <c r="G119" s="139"/>
      <c r="H119" s="1823"/>
      <c r="I119" s="1823"/>
      <c r="J119" s="1823"/>
      <c r="K119" s="116"/>
      <c r="L119" s="1813"/>
      <c r="M119" s="116"/>
    </row>
    <row r="120" spans="1:13" ht="15.75" x14ac:dyDescent="0.25">
      <c r="A120" s="1754">
        <v>2.17</v>
      </c>
      <c r="B120" s="2224" t="s">
        <v>915</v>
      </c>
      <c r="C120" s="2224"/>
      <c r="D120" s="2224"/>
      <c r="E120" s="2224"/>
      <c r="F120" s="1753"/>
      <c r="G120" s="139"/>
      <c r="H120" s="1823"/>
      <c r="I120" s="1823"/>
      <c r="J120" s="1823"/>
      <c r="K120" s="116"/>
      <c r="L120" s="1813"/>
      <c r="M120" s="116"/>
    </row>
    <row r="121" spans="1:13" s="7" customFormat="1" ht="15.75" customHeight="1" x14ac:dyDescent="0.25">
      <c r="A121" s="635">
        <v>2.1800000000000002</v>
      </c>
      <c r="B121" s="2222" t="s">
        <v>314</v>
      </c>
      <c r="C121" s="2222"/>
      <c r="D121" s="2222"/>
      <c r="E121" s="2222"/>
      <c r="F121" s="1757"/>
      <c r="G121" s="484"/>
      <c r="H121" s="1823"/>
      <c r="I121" s="1823"/>
      <c r="J121" s="1823"/>
      <c r="K121" s="116"/>
      <c r="L121" s="1813"/>
      <c r="M121" s="116"/>
    </row>
    <row r="122" spans="1:13" s="7" customFormat="1" ht="15.75" x14ac:dyDescent="0.25">
      <c r="A122" s="638">
        <v>2.2000000000000002</v>
      </c>
      <c r="B122" s="2222" t="s">
        <v>256</v>
      </c>
      <c r="C122" s="2222"/>
      <c r="D122" s="2222"/>
      <c r="E122" s="2222"/>
      <c r="F122" s="1757"/>
      <c r="G122" s="543"/>
      <c r="H122" s="543"/>
      <c r="I122" s="139"/>
      <c r="J122" s="139"/>
      <c r="K122" s="116"/>
      <c r="L122" s="1813"/>
      <c r="M122" s="116"/>
    </row>
    <row r="123" spans="1:13" s="7" customFormat="1" ht="15.75" x14ac:dyDescent="0.25">
      <c r="A123" s="1752">
        <v>2.2200000000000002</v>
      </c>
      <c r="B123" s="2224" t="s">
        <v>929</v>
      </c>
      <c r="C123" s="2224"/>
      <c r="D123" s="2224"/>
      <c r="E123" s="2224"/>
      <c r="F123" s="1753"/>
      <c r="G123" s="543"/>
      <c r="H123" s="543"/>
      <c r="I123" s="139"/>
      <c r="J123" s="139"/>
      <c r="K123" s="116"/>
      <c r="L123" s="1813"/>
      <c r="M123" s="116"/>
    </row>
    <row r="124" spans="1:13" s="7" customFormat="1" ht="15.75" customHeight="1" x14ac:dyDescent="0.25">
      <c r="A124" s="635">
        <v>2.23</v>
      </c>
      <c r="B124" s="2222" t="s">
        <v>806</v>
      </c>
      <c r="C124" s="2222"/>
      <c r="D124" s="2222"/>
      <c r="E124" s="2222"/>
      <c r="F124" s="1757"/>
      <c r="G124" s="543"/>
      <c r="H124" s="543"/>
      <c r="I124" s="139"/>
      <c r="J124" s="139"/>
      <c r="K124" s="116"/>
      <c r="L124" s="1813"/>
      <c r="M124" s="116"/>
    </row>
    <row r="125" spans="1:13" s="7" customFormat="1" ht="15.75" customHeight="1" x14ac:dyDescent="0.25">
      <c r="A125" s="635">
        <v>2.38</v>
      </c>
      <c r="B125" s="2224" t="s">
        <v>645</v>
      </c>
      <c r="C125" s="2224"/>
      <c r="D125" s="2224"/>
      <c r="E125" s="2224"/>
      <c r="F125" s="1753"/>
      <c r="G125" s="543"/>
      <c r="H125" s="543"/>
      <c r="I125" s="139"/>
      <c r="J125" s="139"/>
      <c r="K125" s="116"/>
      <c r="L125" s="1813"/>
      <c r="M125" s="116"/>
    </row>
    <row r="126" spans="1:13" s="7" customFormat="1" ht="15.75" customHeight="1" x14ac:dyDescent="0.25">
      <c r="A126" s="2336">
        <v>2.73</v>
      </c>
      <c r="B126" s="2372" t="s">
        <v>1123</v>
      </c>
      <c r="C126" s="2373"/>
      <c r="D126" s="2373"/>
      <c r="E126" s="2374"/>
      <c r="F126" s="1753"/>
      <c r="G126" s="543"/>
      <c r="H126" s="543"/>
      <c r="I126" s="139"/>
      <c r="J126" s="139"/>
      <c r="K126" s="116"/>
      <c r="L126" s="1813"/>
      <c r="M126" s="116"/>
    </row>
    <row r="127" spans="1:13" s="7" customFormat="1" ht="15.75" customHeight="1" x14ac:dyDescent="0.25">
      <c r="A127" s="2338"/>
      <c r="B127" s="2375"/>
      <c r="C127" s="2376"/>
      <c r="D127" s="2376"/>
      <c r="E127" s="2377"/>
      <c r="F127" s="1753"/>
      <c r="G127" s="543"/>
      <c r="H127" s="543"/>
      <c r="I127" s="139"/>
      <c r="J127" s="139"/>
      <c r="K127" s="116"/>
      <c r="L127" s="1813"/>
      <c r="M127" s="116"/>
    </row>
    <row r="128" spans="1:13" s="7" customFormat="1" ht="15.75" customHeight="1" x14ac:dyDescent="0.25">
      <c r="A128" s="2338"/>
      <c r="B128" s="2375"/>
      <c r="C128" s="2376"/>
      <c r="D128" s="2376"/>
      <c r="E128" s="2377"/>
      <c r="F128" s="1753"/>
      <c r="G128" s="1756"/>
      <c r="H128" s="1756"/>
      <c r="I128" s="139"/>
      <c r="J128" s="139"/>
      <c r="K128" s="116"/>
      <c r="L128" s="1813"/>
      <c r="M128" s="116"/>
    </row>
    <row r="129" spans="1:13" s="7" customFormat="1" ht="15.75" x14ac:dyDescent="0.25">
      <c r="A129" s="2338"/>
      <c r="B129" s="2375"/>
      <c r="C129" s="2376"/>
      <c r="D129" s="2376"/>
      <c r="E129" s="2377"/>
      <c r="F129" s="1753"/>
      <c r="G129" s="1756"/>
      <c r="H129" s="1756"/>
      <c r="I129" s="139"/>
      <c r="J129" s="139"/>
      <c r="K129" s="116"/>
      <c r="L129" s="1813"/>
      <c r="M129" s="116"/>
    </row>
    <row r="130" spans="1:13" s="7" customFormat="1" ht="15.75" x14ac:dyDescent="0.25">
      <c r="A130" s="2338"/>
      <c r="B130" s="2375"/>
      <c r="C130" s="2376"/>
      <c r="D130" s="2376"/>
      <c r="E130" s="2377"/>
      <c r="F130" s="1753"/>
      <c r="G130" s="1756"/>
      <c r="H130" s="1756"/>
      <c r="I130" s="139"/>
      <c r="J130" s="139"/>
      <c r="K130" s="116"/>
      <c r="L130" s="1813"/>
      <c r="M130" s="116"/>
    </row>
    <row r="131" spans="1:13" s="7" customFormat="1" ht="15.75" x14ac:dyDescent="0.25">
      <c r="A131" s="2338"/>
      <c r="B131" s="2375"/>
      <c r="C131" s="2376"/>
      <c r="D131" s="2376"/>
      <c r="E131" s="2377"/>
      <c r="F131" s="1753"/>
      <c r="G131" s="1756"/>
      <c r="H131" s="1756"/>
      <c r="I131" s="139"/>
      <c r="J131" s="139"/>
      <c r="K131" s="116"/>
      <c r="L131" s="1813"/>
      <c r="M131" s="116"/>
    </row>
    <row r="132" spans="1:13" s="7" customFormat="1" ht="15.75" x14ac:dyDescent="0.25">
      <c r="A132" s="2337"/>
      <c r="B132" s="2378"/>
      <c r="C132" s="2379"/>
      <c r="D132" s="2379"/>
      <c r="E132" s="2380"/>
      <c r="F132" s="1753"/>
      <c r="G132" s="1756"/>
      <c r="H132" s="1756"/>
      <c r="I132" s="139"/>
      <c r="J132" s="139"/>
      <c r="K132" s="116"/>
      <c r="L132" s="1813"/>
      <c r="M132" s="116"/>
    </row>
    <row r="133" spans="1:13" s="7" customFormat="1" ht="15.75" x14ac:dyDescent="0.25">
      <c r="A133" s="635">
        <v>2.75</v>
      </c>
      <c r="B133" s="2236" t="s">
        <v>587</v>
      </c>
      <c r="C133" s="2237"/>
      <c r="D133" s="2237"/>
      <c r="E133" s="2238"/>
      <c r="F133" s="1753"/>
      <c r="G133" s="484"/>
      <c r="H133" s="484"/>
      <c r="I133" s="139"/>
      <c r="J133" s="139"/>
      <c r="K133" s="116"/>
      <c r="L133" s="1813"/>
      <c r="M133" s="116"/>
    </row>
    <row r="134" spans="1:13" s="7" customFormat="1" ht="15.75" x14ac:dyDescent="0.25">
      <c r="A134" s="635">
        <v>2.86</v>
      </c>
      <c r="B134" s="2219" t="s">
        <v>848</v>
      </c>
      <c r="C134" s="2220"/>
      <c r="D134" s="2220"/>
      <c r="E134" s="2221"/>
      <c r="F134" s="1753"/>
      <c r="G134" s="139"/>
      <c r="H134" s="139"/>
      <c r="I134" s="139"/>
      <c r="J134" s="139"/>
      <c r="K134" s="116"/>
      <c r="L134" s="1813"/>
      <c r="M134" s="116"/>
    </row>
    <row r="135" spans="1:13" s="7" customFormat="1" ht="15.75" customHeight="1" x14ac:dyDescent="0.25">
      <c r="A135" s="2258">
        <v>2.95</v>
      </c>
      <c r="B135" s="2224" t="s">
        <v>854</v>
      </c>
      <c r="C135" s="2224"/>
      <c r="D135" s="2224"/>
      <c r="E135" s="2224"/>
      <c r="F135" s="1753"/>
      <c r="G135" s="139"/>
      <c r="H135" s="139"/>
      <c r="I135" s="139"/>
      <c r="J135" s="139"/>
      <c r="K135" s="116"/>
      <c r="L135" s="1813"/>
      <c r="M135" s="116"/>
    </row>
    <row r="136" spans="1:13" s="7" customFormat="1" ht="15.75" customHeight="1" x14ac:dyDescent="0.25">
      <c r="A136" s="2273"/>
      <c r="B136" s="2224"/>
      <c r="C136" s="2224"/>
      <c r="D136" s="2224"/>
      <c r="E136" s="2224"/>
      <c r="F136" s="1753"/>
      <c r="G136" s="139"/>
      <c r="H136" s="139"/>
      <c r="I136" s="139"/>
      <c r="J136" s="139"/>
      <c r="L136" s="749"/>
    </row>
    <row r="137" spans="1:13" s="7" customFormat="1" ht="15.75" customHeight="1" x14ac:dyDescent="0.25">
      <c r="A137" s="2259"/>
      <c r="B137" s="2224"/>
      <c r="C137" s="2224"/>
      <c r="D137" s="2224"/>
      <c r="E137" s="2224"/>
      <c r="F137" s="1753"/>
      <c r="L137" s="749"/>
    </row>
    <row r="138" spans="1:13" s="7" customFormat="1" ht="15.75" customHeight="1" x14ac:dyDescent="0.25">
      <c r="A138" s="635">
        <v>2.96</v>
      </c>
      <c r="B138" s="2222" t="s">
        <v>647</v>
      </c>
      <c r="C138" s="2222"/>
      <c r="D138" s="2222"/>
      <c r="E138" s="2222"/>
      <c r="F138" s="1757"/>
      <c r="L138" s="749"/>
    </row>
    <row r="139" spans="1:13" s="7" customFormat="1" x14ac:dyDescent="0.25">
      <c r="E139" s="139"/>
      <c r="F139" s="168"/>
      <c r="L139" s="749"/>
    </row>
    <row r="140" spans="1:13" s="7" customFormat="1" ht="15" customHeight="1" x14ac:dyDescent="0.25">
      <c r="E140" s="139"/>
      <c r="F140" s="168"/>
      <c r="L140" s="749"/>
    </row>
    <row r="141" spans="1:13" s="7" customFormat="1" ht="15" customHeight="1" x14ac:dyDescent="0.25">
      <c r="E141" s="139"/>
      <c r="F141" s="168"/>
      <c r="L141" s="749"/>
    </row>
    <row r="142" spans="1:13" s="7" customFormat="1" x14ac:dyDescent="0.25">
      <c r="E142" s="139"/>
      <c r="F142" s="168"/>
      <c r="L142" s="749"/>
    </row>
    <row r="143" spans="1:13" s="7" customFormat="1" x14ac:dyDescent="0.25">
      <c r="E143" s="139"/>
      <c r="F143" s="168"/>
      <c r="L143" s="749"/>
    </row>
    <row r="144" spans="1:13" s="7" customFormat="1" x14ac:dyDescent="0.25">
      <c r="E144" s="139"/>
      <c r="F144" s="168"/>
      <c r="L144" s="749"/>
    </row>
    <row r="145" spans="5:12" s="7" customFormat="1" x14ac:dyDescent="0.25">
      <c r="E145" s="139"/>
      <c r="F145" s="168"/>
      <c r="L145" s="749"/>
    </row>
    <row r="146" spans="5:12" s="7" customFormat="1" x14ac:dyDescent="0.25">
      <c r="E146" s="139"/>
      <c r="F146" s="168"/>
      <c r="L146" s="749"/>
    </row>
    <row r="147" spans="5:12" s="7" customFormat="1" x14ac:dyDescent="0.25">
      <c r="E147" s="139"/>
      <c r="F147" s="168"/>
      <c r="L147" s="749"/>
    </row>
    <row r="148" spans="5:12" s="7" customFormat="1" x14ac:dyDescent="0.25">
      <c r="E148" s="139"/>
      <c r="F148" s="168"/>
      <c r="L148" s="749"/>
    </row>
    <row r="149" spans="5:12" s="7" customFormat="1" x14ac:dyDescent="0.25">
      <c r="E149" s="139"/>
      <c r="F149" s="168"/>
      <c r="L149" s="749"/>
    </row>
    <row r="150" spans="5:12" s="7" customFormat="1" x14ac:dyDescent="0.25">
      <c r="E150" s="139"/>
      <c r="F150" s="168"/>
      <c r="L150" s="749"/>
    </row>
    <row r="151" spans="5:12" s="7" customFormat="1" x14ac:dyDescent="0.25">
      <c r="E151" s="139"/>
      <c r="F151" s="168"/>
      <c r="L151" s="749"/>
    </row>
    <row r="152" spans="5:12" s="7" customFormat="1" x14ac:dyDescent="0.25">
      <c r="E152" s="139"/>
      <c r="F152" s="168"/>
      <c r="L152" s="749"/>
    </row>
    <row r="153" spans="5:12" s="7" customFormat="1" x14ac:dyDescent="0.25">
      <c r="E153" s="139"/>
      <c r="F153" s="168"/>
      <c r="L153" s="749"/>
    </row>
    <row r="154" spans="5:12" s="7" customFormat="1" x14ac:dyDescent="0.25">
      <c r="E154" s="139"/>
      <c r="F154" s="168"/>
      <c r="L154" s="749"/>
    </row>
    <row r="155" spans="5:12" s="7" customFormat="1" x14ac:dyDescent="0.25">
      <c r="E155" s="139"/>
      <c r="F155" s="168"/>
      <c r="L155" s="749"/>
    </row>
    <row r="156" spans="5:12" s="7" customFormat="1" x14ac:dyDescent="0.25">
      <c r="E156" s="139"/>
      <c r="F156" s="168"/>
      <c r="L156" s="749"/>
    </row>
    <row r="157" spans="5:12" s="7" customFormat="1" x14ac:dyDescent="0.25">
      <c r="E157" s="139"/>
      <c r="F157" s="168"/>
      <c r="L157" s="749"/>
    </row>
    <row r="158" spans="5:12" s="7" customFormat="1" x14ac:dyDescent="0.25">
      <c r="E158" s="139"/>
      <c r="F158" s="168"/>
      <c r="L158" s="749"/>
    </row>
    <row r="159" spans="5:12" s="7" customFormat="1" x14ac:dyDescent="0.25">
      <c r="E159" s="139"/>
      <c r="F159" s="168"/>
      <c r="L159" s="749"/>
    </row>
    <row r="160" spans="5:12" s="7" customFormat="1" x14ac:dyDescent="0.25">
      <c r="E160" s="139"/>
      <c r="F160" s="168"/>
      <c r="L160" s="749"/>
    </row>
    <row r="161" spans="5:12" s="7" customFormat="1" x14ac:dyDescent="0.25">
      <c r="E161" s="139"/>
      <c r="F161" s="168"/>
      <c r="L161" s="749"/>
    </row>
    <row r="162" spans="5:12" s="7" customFormat="1" x14ac:dyDescent="0.25">
      <c r="E162" s="139"/>
      <c r="F162" s="168"/>
      <c r="L162" s="749"/>
    </row>
    <row r="163" spans="5:12" s="7" customFormat="1" x14ac:dyDescent="0.25">
      <c r="E163" s="139"/>
      <c r="F163" s="168"/>
      <c r="L163" s="749"/>
    </row>
    <row r="164" spans="5:12" s="7" customFormat="1" x14ac:dyDescent="0.25">
      <c r="E164" s="139"/>
      <c r="F164" s="168"/>
      <c r="L164" s="749"/>
    </row>
    <row r="165" spans="5:12" s="7" customFormat="1" x14ac:dyDescent="0.25">
      <c r="E165" s="139"/>
      <c r="F165" s="168"/>
      <c r="L165" s="749"/>
    </row>
    <row r="166" spans="5:12" s="7" customFormat="1" x14ac:dyDescent="0.25">
      <c r="E166" s="139"/>
      <c r="F166" s="168"/>
      <c r="L166" s="749"/>
    </row>
    <row r="167" spans="5:12" s="7" customFormat="1" x14ac:dyDescent="0.25">
      <c r="E167" s="139"/>
      <c r="F167" s="168"/>
      <c r="L167" s="749"/>
    </row>
    <row r="168" spans="5:12" s="7" customFormat="1" x14ac:dyDescent="0.25">
      <c r="E168" s="139"/>
      <c r="F168" s="168"/>
      <c r="L168" s="749"/>
    </row>
    <row r="169" spans="5:12" s="7" customFormat="1" x14ac:dyDescent="0.25">
      <c r="E169" s="139"/>
      <c r="F169" s="168"/>
      <c r="L169" s="749"/>
    </row>
    <row r="170" spans="5:12" s="7" customFormat="1" x14ac:dyDescent="0.25">
      <c r="E170" s="139"/>
      <c r="F170" s="168"/>
      <c r="L170" s="749"/>
    </row>
    <row r="171" spans="5:12" s="7" customFormat="1" x14ac:dyDescent="0.25">
      <c r="E171" s="139"/>
      <c r="F171" s="168"/>
      <c r="L171" s="749"/>
    </row>
    <row r="172" spans="5:12" s="7" customFormat="1" x14ac:dyDescent="0.25">
      <c r="E172" s="139"/>
      <c r="F172" s="168"/>
      <c r="L172" s="749"/>
    </row>
    <row r="173" spans="5:12" s="7" customFormat="1" x14ac:dyDescent="0.25">
      <c r="E173" s="139"/>
      <c r="F173" s="168"/>
      <c r="L173" s="749"/>
    </row>
    <row r="174" spans="5:12" s="7" customFormat="1" x14ac:dyDescent="0.25">
      <c r="E174" s="139"/>
      <c r="F174" s="168"/>
      <c r="L174" s="749"/>
    </row>
    <row r="175" spans="5:12" s="7" customFormat="1" x14ac:dyDescent="0.25">
      <c r="E175" s="139"/>
      <c r="F175" s="168"/>
      <c r="L175" s="749"/>
    </row>
    <row r="176" spans="5:12" s="7" customFormat="1" x14ac:dyDescent="0.25">
      <c r="E176" s="139"/>
      <c r="F176" s="168"/>
      <c r="L176" s="749"/>
    </row>
    <row r="177" spans="5:12" s="7" customFormat="1" x14ac:dyDescent="0.25">
      <c r="E177" s="139"/>
      <c r="F177" s="168"/>
      <c r="L177" s="749"/>
    </row>
    <row r="178" spans="5:12" s="7" customFormat="1" x14ac:dyDescent="0.25">
      <c r="E178" s="139"/>
      <c r="F178" s="168"/>
      <c r="L178" s="749"/>
    </row>
    <row r="179" spans="5:12" s="7" customFormat="1" x14ac:dyDescent="0.25">
      <c r="E179" s="139"/>
      <c r="F179" s="168"/>
      <c r="H179"/>
      <c r="I179"/>
      <c r="J179"/>
      <c r="L179" s="749"/>
    </row>
    <row r="180" spans="5:12" s="7" customFormat="1" x14ac:dyDescent="0.25">
      <c r="E180" s="139"/>
      <c r="F180" s="168"/>
      <c r="H180"/>
      <c r="I180"/>
      <c r="J180"/>
      <c r="L180" s="749"/>
    </row>
    <row r="181" spans="5:12" s="7" customFormat="1" x14ac:dyDescent="0.25">
      <c r="E181" s="139"/>
      <c r="F181" s="168"/>
      <c r="H181"/>
      <c r="I181"/>
      <c r="J181"/>
      <c r="L181" s="749"/>
    </row>
    <row r="182" spans="5:12" s="7" customFormat="1" x14ac:dyDescent="0.25">
      <c r="E182" s="139"/>
      <c r="F182" s="168"/>
      <c r="H182"/>
      <c r="I182"/>
      <c r="J182"/>
      <c r="L182" s="749"/>
    </row>
    <row r="183" spans="5:12" s="7" customFormat="1" x14ac:dyDescent="0.25">
      <c r="E183" s="139"/>
      <c r="F183" s="168"/>
      <c r="H183"/>
      <c r="I183"/>
      <c r="J183"/>
      <c r="L183" s="749"/>
    </row>
    <row r="184" spans="5:12" s="7" customFormat="1" x14ac:dyDescent="0.25">
      <c r="E184" s="139"/>
      <c r="F184" s="168"/>
      <c r="H184"/>
      <c r="I184"/>
      <c r="J184"/>
      <c r="L184" s="749"/>
    </row>
  </sheetData>
  <mergeCells count="38">
    <mergeCell ref="B134:E134"/>
    <mergeCell ref="H109:J109"/>
    <mergeCell ref="A126:A132"/>
    <mergeCell ref="B107:E107"/>
    <mergeCell ref="B108:E108"/>
    <mergeCell ref="B120:E120"/>
    <mergeCell ref="B109:E109"/>
    <mergeCell ref="B115:E115"/>
    <mergeCell ref="B110:E110"/>
    <mergeCell ref="B111:E111"/>
    <mergeCell ref="B113:E114"/>
    <mergeCell ref="H111:J111"/>
    <mergeCell ref="B112:E112"/>
    <mergeCell ref="H110:J110"/>
    <mergeCell ref="B126:E132"/>
    <mergeCell ref="E24:G24"/>
    <mergeCell ref="G106:K106"/>
    <mergeCell ref="E10:G10"/>
    <mergeCell ref="E11:G11"/>
    <mergeCell ref="E17:G17"/>
    <mergeCell ref="E19:G19"/>
    <mergeCell ref="G25:J25"/>
    <mergeCell ref="A8:C8"/>
    <mergeCell ref="A135:A137"/>
    <mergeCell ref="B138:E138"/>
    <mergeCell ref="A113:A114"/>
    <mergeCell ref="B116:E117"/>
    <mergeCell ref="A116:A117"/>
    <mergeCell ref="B123:E123"/>
    <mergeCell ref="B118:E118"/>
    <mergeCell ref="B119:E119"/>
    <mergeCell ref="B121:E121"/>
    <mergeCell ref="B122:E122"/>
    <mergeCell ref="B124:E124"/>
    <mergeCell ref="B125:E125"/>
    <mergeCell ref="B133:E133"/>
    <mergeCell ref="B135:E137"/>
    <mergeCell ref="E18:G18"/>
  </mergeCells>
  <pageMargins left="0.23622047244094491" right="0.23622047244094491" top="0.35433070866141736" bottom="0.35433070866141736" header="0.31496062992125984" footer="0.31496062992125984"/>
  <pageSetup paperSize="8" scale="2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3">
    <tabColor rgb="FF00B0F0"/>
    <pageSetUpPr fitToPage="1"/>
  </sheetPr>
  <dimension ref="A1:AT357"/>
  <sheetViews>
    <sheetView zoomScale="75" zoomScaleNormal="75" workbookViewId="0">
      <selection activeCell="A8" sqref="A8:C8"/>
    </sheetView>
  </sheetViews>
  <sheetFormatPr defaultRowHeight="15" x14ac:dyDescent="0.25"/>
  <cols>
    <col min="1" max="1" width="9.28515625" style="7" bestFit="1" customWidth="1"/>
    <col min="2" max="2" width="54.85546875" style="7" customWidth="1"/>
    <col min="3" max="3" width="62.42578125" customWidth="1"/>
    <col min="4" max="4" width="3.140625" style="7" bestFit="1" customWidth="1"/>
    <col min="5" max="5" width="9.28515625" style="7" customWidth="1"/>
    <col min="6" max="6" width="10.28515625" style="7" customWidth="1"/>
    <col min="7" max="7" width="54.7109375" customWidth="1"/>
    <col min="8" max="8" width="3" style="7" customWidth="1"/>
    <col min="9" max="9" width="3.140625" style="7" bestFit="1" customWidth="1"/>
    <col min="10" max="10" width="8.42578125" style="7" customWidth="1"/>
    <col min="11" max="11" width="54.7109375" customWidth="1"/>
    <col min="12" max="12" width="5.7109375" style="7" customWidth="1"/>
    <col min="13" max="13" width="7.7109375" style="7" customWidth="1"/>
    <col min="14" max="14" width="54.7109375" customWidth="1"/>
    <col min="15" max="15" width="3.140625" style="7" bestFit="1" customWidth="1"/>
    <col min="16" max="16" width="8.85546875" style="7" bestFit="1" customWidth="1"/>
    <col min="17" max="17" width="7.7109375" style="7" customWidth="1"/>
    <col min="18" max="18" width="54.7109375" customWidth="1"/>
    <col min="19" max="19" width="5.42578125" style="7" customWidth="1"/>
    <col min="20" max="20" width="7.7109375" style="7" customWidth="1"/>
    <col min="21" max="21" width="54.7109375" customWidth="1"/>
    <col min="22" max="22" width="4" style="168" customWidth="1"/>
    <col min="23" max="23" width="32.85546875" style="7" bestFit="1" customWidth="1"/>
    <col min="24" max="46" width="9.140625" style="7"/>
  </cols>
  <sheetData>
    <row r="1" spans="1:22" s="7" customFormat="1" x14ac:dyDescent="0.25">
      <c r="D1" s="226"/>
    </row>
    <row r="2" spans="1:22" s="7" customFormat="1" x14ac:dyDescent="0.25">
      <c r="D2" s="226"/>
    </row>
    <row r="3" spans="1:22" s="7" customFormat="1" x14ac:dyDescent="0.25">
      <c r="D3" s="226"/>
    </row>
    <row r="4" spans="1:22" s="7" customFormat="1" ht="18" x14ac:dyDescent="0.25">
      <c r="B4" s="1001" t="s">
        <v>1260</v>
      </c>
    </row>
    <row r="5" spans="1:22" s="7" customFormat="1" x14ac:dyDescent="0.25">
      <c r="D5" s="226"/>
    </row>
    <row r="6" spans="1:22" s="7" customFormat="1" x14ac:dyDescent="0.25">
      <c r="D6" s="226"/>
    </row>
    <row r="7" spans="1:22" s="7" customFormat="1" x14ac:dyDescent="0.25">
      <c r="D7" s="226"/>
    </row>
    <row r="8" spans="1:22" s="7" customFormat="1" ht="15.75" x14ac:dyDescent="0.25">
      <c r="A8" s="2198" t="s">
        <v>131</v>
      </c>
      <c r="B8" s="2198"/>
      <c r="C8" s="2198"/>
      <c r="D8" s="53"/>
      <c r="E8" s="1002"/>
      <c r="F8" s="1002"/>
      <c r="G8" s="134"/>
      <c r="H8" s="134"/>
      <c r="I8" s="134"/>
      <c r="J8" s="134"/>
      <c r="K8" s="2385" t="s">
        <v>523</v>
      </c>
      <c r="L8" s="2386"/>
      <c r="M8" s="2387"/>
      <c r="V8" s="168"/>
    </row>
    <row r="9" spans="1:22" s="7" customFormat="1" ht="15.75" x14ac:dyDescent="0.25">
      <c r="A9" s="908">
        <v>1</v>
      </c>
      <c r="B9" s="710" t="s">
        <v>127</v>
      </c>
      <c r="C9" s="185" t="s">
        <v>128</v>
      </c>
      <c r="D9" s="53"/>
      <c r="E9" s="1002"/>
      <c r="F9" s="1002"/>
      <c r="G9" s="134"/>
      <c r="H9" s="134"/>
      <c r="I9" s="134"/>
      <c r="J9" s="134"/>
      <c r="K9" s="2388"/>
      <c r="L9" s="2389"/>
      <c r="M9" s="2390"/>
      <c r="V9" s="168"/>
    </row>
    <row r="10" spans="1:22" s="7" customFormat="1" ht="15.75" x14ac:dyDescent="0.25">
      <c r="A10" s="908">
        <v>2</v>
      </c>
      <c r="B10" s="710" t="s">
        <v>91</v>
      </c>
      <c r="C10" s="973" t="s">
        <v>223</v>
      </c>
      <c r="D10" s="226"/>
      <c r="E10" s="669" t="s">
        <v>95</v>
      </c>
      <c r="F10" s="1020"/>
      <c r="G10" s="966" t="s">
        <v>225</v>
      </c>
      <c r="H10" s="979"/>
      <c r="I10" s="979"/>
      <c r="J10" s="462"/>
      <c r="K10" s="2388"/>
      <c r="L10" s="2389"/>
      <c r="M10" s="2390"/>
      <c r="V10" s="168"/>
    </row>
    <row r="11" spans="1:22" s="7" customFormat="1" ht="15.75" x14ac:dyDescent="0.25">
      <c r="A11" s="908">
        <v>3</v>
      </c>
      <c r="B11" s="710" t="s">
        <v>226</v>
      </c>
      <c r="C11" s="973" t="s">
        <v>227</v>
      </c>
      <c r="D11" s="226"/>
      <c r="E11" s="990"/>
      <c r="F11" s="990"/>
      <c r="G11" s="535"/>
      <c r="H11" s="979"/>
      <c r="I11" s="979"/>
      <c r="J11" s="462"/>
      <c r="K11" s="2388"/>
      <c r="L11" s="2389"/>
      <c r="M11" s="2390"/>
      <c r="V11" s="168"/>
    </row>
    <row r="12" spans="1:22" s="7" customFormat="1" ht="15.75" x14ac:dyDescent="0.25">
      <c r="A12" s="908">
        <v>4</v>
      </c>
      <c r="B12" s="710" t="s">
        <v>90</v>
      </c>
      <c r="C12" s="966" t="s">
        <v>524</v>
      </c>
      <c r="D12" s="1024"/>
      <c r="E12" s="1025" t="s">
        <v>95</v>
      </c>
      <c r="F12" s="1026"/>
      <c r="G12" s="973" t="s">
        <v>224</v>
      </c>
      <c r="H12" s="979"/>
      <c r="I12" s="979"/>
      <c r="J12" s="462"/>
      <c r="K12" s="2388"/>
      <c r="L12" s="2389"/>
      <c r="M12" s="2390"/>
      <c r="V12" s="168"/>
    </row>
    <row r="13" spans="1:22" s="7" customFormat="1" ht="15.75" x14ac:dyDescent="0.25">
      <c r="A13" s="908">
        <v>5</v>
      </c>
      <c r="B13" s="710" t="s">
        <v>533</v>
      </c>
      <c r="C13" s="966" t="s">
        <v>525</v>
      </c>
      <c r="D13" s="1024"/>
      <c r="E13" s="1025" t="s">
        <v>95</v>
      </c>
      <c r="F13" s="1026"/>
      <c r="G13" s="973" t="s">
        <v>515</v>
      </c>
      <c r="H13" s="979"/>
      <c r="I13" s="979"/>
      <c r="J13" s="462"/>
      <c r="K13" s="2388"/>
      <c r="L13" s="2389"/>
      <c r="M13" s="2390"/>
      <c r="V13" s="168"/>
    </row>
    <row r="14" spans="1:22" s="7" customFormat="1" ht="15.75" x14ac:dyDescent="0.25">
      <c r="A14" s="908">
        <v>6</v>
      </c>
      <c r="B14" s="710" t="s">
        <v>228</v>
      </c>
      <c r="C14" s="966" t="s">
        <v>238</v>
      </c>
      <c r="D14" s="226"/>
      <c r="E14" s="669" t="s">
        <v>95</v>
      </c>
      <c r="F14" s="1020"/>
      <c r="G14" s="966" t="s">
        <v>233</v>
      </c>
      <c r="H14" s="979"/>
      <c r="I14" s="979"/>
      <c r="J14" s="462"/>
      <c r="K14" s="2388"/>
      <c r="L14" s="2389"/>
      <c r="M14" s="2390"/>
      <c r="V14" s="168"/>
    </row>
    <row r="15" spans="1:22" s="7" customFormat="1" ht="15.75" x14ac:dyDescent="0.25">
      <c r="A15" s="908">
        <v>7</v>
      </c>
      <c r="B15" s="710" t="s">
        <v>229</v>
      </c>
      <c r="C15" s="966" t="s">
        <v>239</v>
      </c>
      <c r="D15" s="226"/>
      <c r="E15" s="669" t="s">
        <v>95</v>
      </c>
      <c r="F15" s="1020"/>
      <c r="G15" s="966" t="s">
        <v>234</v>
      </c>
      <c r="H15" s="979"/>
      <c r="I15" s="979"/>
      <c r="J15" s="462"/>
      <c r="K15" s="2388"/>
      <c r="L15" s="2389"/>
      <c r="M15" s="2390"/>
      <c r="V15" s="168"/>
    </row>
    <row r="16" spans="1:22" s="7" customFormat="1" ht="15.75" x14ac:dyDescent="0.25">
      <c r="A16" s="908">
        <v>8</v>
      </c>
      <c r="B16" s="710" t="s">
        <v>230</v>
      </c>
      <c r="C16" s="966" t="s">
        <v>240</v>
      </c>
      <c r="D16" s="226"/>
      <c r="E16" s="669" t="s">
        <v>95</v>
      </c>
      <c r="F16" s="1020"/>
      <c r="G16" s="966" t="s">
        <v>235</v>
      </c>
      <c r="H16" s="979"/>
      <c r="I16" s="979"/>
      <c r="J16" s="462"/>
      <c r="K16" s="2388"/>
      <c r="L16" s="2389"/>
      <c r="M16" s="2390"/>
      <c r="V16" s="168"/>
    </row>
    <row r="17" spans="1:23" s="7" customFormat="1" ht="15.75" x14ac:dyDescent="0.25">
      <c r="A17" s="908">
        <v>9</v>
      </c>
      <c r="B17" s="710" t="s">
        <v>101</v>
      </c>
      <c r="C17" s="972">
        <v>43938</v>
      </c>
      <c r="D17" s="226"/>
      <c r="E17" s="667"/>
      <c r="F17" s="667"/>
      <c r="G17" s="134"/>
      <c r="H17" s="134"/>
      <c r="I17" s="134"/>
      <c r="J17" s="132"/>
      <c r="K17" s="2388"/>
      <c r="L17" s="2389"/>
      <c r="M17" s="2390"/>
      <c r="V17" s="168"/>
    </row>
    <row r="18" spans="1:23" s="7" customFormat="1" ht="15.75" x14ac:dyDescent="0.25">
      <c r="A18" s="908">
        <v>10</v>
      </c>
      <c r="B18" s="710" t="s">
        <v>123</v>
      </c>
      <c r="C18" s="668">
        <v>0.45520833333333338</v>
      </c>
      <c r="D18" s="226"/>
      <c r="E18" s="667"/>
      <c r="F18" s="667"/>
      <c r="G18" s="134"/>
      <c r="H18" s="134"/>
      <c r="I18" s="134"/>
      <c r="J18" s="132"/>
      <c r="K18" s="2388"/>
      <c r="L18" s="2389"/>
      <c r="M18" s="2390"/>
      <c r="V18" s="168"/>
    </row>
    <row r="19" spans="1:23" s="7" customFormat="1" ht="15.75" x14ac:dyDescent="0.25">
      <c r="A19" s="908">
        <v>11</v>
      </c>
      <c r="B19" s="710" t="s">
        <v>124</v>
      </c>
      <c r="C19" s="714" t="s">
        <v>125</v>
      </c>
      <c r="D19" s="226"/>
      <c r="E19" s="2300"/>
      <c r="F19" s="2300"/>
      <c r="G19" s="193"/>
      <c r="H19" s="193"/>
      <c r="I19" s="193"/>
      <c r="J19" s="132"/>
      <c r="K19" s="2391"/>
      <c r="L19" s="2392"/>
      <c r="M19" s="2393"/>
      <c r="V19" s="168"/>
    </row>
    <row r="20" spans="1:23" s="7" customFormat="1" ht="15.75" x14ac:dyDescent="0.25">
      <c r="A20" s="908">
        <v>12</v>
      </c>
      <c r="B20" s="710" t="s">
        <v>102</v>
      </c>
      <c r="C20" s="972">
        <v>43941</v>
      </c>
      <c r="D20" s="226"/>
      <c r="E20" s="667"/>
      <c r="F20" s="667"/>
      <c r="G20" s="134"/>
      <c r="H20" s="134"/>
      <c r="I20" s="134"/>
      <c r="J20" s="132"/>
      <c r="K20" s="132"/>
      <c r="M20" s="116"/>
      <c r="V20" s="168"/>
    </row>
    <row r="21" spans="1:23" s="7" customFormat="1" ht="15.75" x14ac:dyDescent="0.25">
      <c r="A21" s="908">
        <v>13</v>
      </c>
      <c r="B21" s="710" t="s">
        <v>103</v>
      </c>
      <c r="C21" s="1548" t="s">
        <v>135</v>
      </c>
      <c r="D21" s="226"/>
      <c r="E21" s="667"/>
      <c r="F21" s="667"/>
      <c r="G21" s="134"/>
      <c r="H21" s="134"/>
      <c r="I21" s="134"/>
      <c r="J21" s="132"/>
      <c r="K21" s="132"/>
      <c r="M21" s="116"/>
      <c r="V21" s="168"/>
    </row>
    <row r="22" spans="1:23" s="7" customFormat="1" ht="15.75" x14ac:dyDescent="0.25">
      <c r="A22" s="950">
        <v>9</v>
      </c>
      <c r="B22" s="951" t="s">
        <v>85</v>
      </c>
      <c r="C22" s="1035" t="s">
        <v>379</v>
      </c>
      <c r="D22" s="1040"/>
      <c r="E22" s="2305" t="s">
        <v>95</v>
      </c>
      <c r="F22" s="2305"/>
      <c r="G22" s="1041" t="s">
        <v>379</v>
      </c>
      <c r="H22" s="194"/>
      <c r="I22" s="2300"/>
      <c r="J22" s="2300"/>
      <c r="K22" s="169"/>
      <c r="L22" s="116"/>
      <c r="V22" s="168"/>
    </row>
    <row r="23" spans="1:23" s="7" customFormat="1" ht="15.75" x14ac:dyDescent="0.25">
      <c r="A23" s="908">
        <v>15</v>
      </c>
      <c r="B23" s="710" t="s">
        <v>86</v>
      </c>
      <c r="C23" s="1035" t="s">
        <v>379</v>
      </c>
      <c r="D23" s="1040"/>
      <c r="E23" s="2396"/>
      <c r="F23" s="2396"/>
      <c r="G23" s="1042"/>
      <c r="H23" s="134"/>
      <c r="I23" s="134"/>
      <c r="J23" s="132"/>
      <c r="K23" s="132"/>
      <c r="M23" s="116"/>
      <c r="V23" s="168"/>
    </row>
    <row r="24" spans="1:23" s="7" customFormat="1" ht="15.75" x14ac:dyDescent="0.25">
      <c r="A24" s="908">
        <v>16</v>
      </c>
      <c r="B24" s="710" t="s">
        <v>87</v>
      </c>
      <c r="C24" s="534" t="s">
        <v>532</v>
      </c>
      <c r="D24" s="1040"/>
      <c r="E24" s="2395" t="s">
        <v>100</v>
      </c>
      <c r="F24" s="2395"/>
      <c r="G24" s="1041" t="s">
        <v>379</v>
      </c>
      <c r="H24" s="173"/>
      <c r="I24" s="173"/>
      <c r="J24" s="462"/>
      <c r="K24" s="462"/>
      <c r="M24" s="116"/>
      <c r="V24" s="168"/>
    </row>
    <row r="25" spans="1:23" s="7" customFormat="1" ht="15.75" x14ac:dyDescent="0.25">
      <c r="A25" s="908">
        <v>17</v>
      </c>
      <c r="B25" s="710" t="s">
        <v>83</v>
      </c>
      <c r="C25" s="96">
        <v>30488270.691780817</v>
      </c>
      <c r="D25" s="1040"/>
      <c r="E25" s="987" t="s">
        <v>146</v>
      </c>
      <c r="F25" s="987"/>
      <c r="G25" s="1041" t="s">
        <v>379</v>
      </c>
      <c r="H25" s="195"/>
      <c r="I25" s="195"/>
      <c r="J25" s="807"/>
      <c r="K25" s="807"/>
      <c r="M25" s="116"/>
      <c r="V25" s="168"/>
    </row>
    <row r="26" spans="1:23" s="7" customFormat="1" ht="15.75" x14ac:dyDescent="0.25">
      <c r="A26" s="908">
        <v>18</v>
      </c>
      <c r="B26" s="710" t="s">
        <v>88</v>
      </c>
      <c r="C26" s="966" t="s">
        <v>99</v>
      </c>
      <c r="D26" s="226"/>
      <c r="E26" s="231"/>
      <c r="F26" s="231"/>
      <c r="G26" s="134"/>
      <c r="H26" s="134"/>
      <c r="I26" s="134"/>
      <c r="J26" s="132"/>
      <c r="K26" s="132"/>
      <c r="M26" s="116"/>
      <c r="V26" s="168"/>
    </row>
    <row r="27" spans="1:23" s="7" customFormat="1" ht="15.75" x14ac:dyDescent="0.25">
      <c r="A27" s="908">
        <v>19</v>
      </c>
      <c r="B27" s="710" t="s">
        <v>82</v>
      </c>
      <c r="C27" s="533">
        <v>-6.1000000000000004E-3</v>
      </c>
      <c r="D27" s="226"/>
      <c r="E27" s="671"/>
      <c r="F27" s="671"/>
      <c r="G27" s="979"/>
      <c r="H27" s="979"/>
      <c r="I27" s="979"/>
      <c r="J27" s="956"/>
      <c r="K27" s="956"/>
      <c r="M27" s="116"/>
      <c r="V27" s="168"/>
    </row>
    <row r="28" spans="1:23" s="7" customFormat="1" ht="15.75" x14ac:dyDescent="0.25">
      <c r="A28" s="908">
        <v>20</v>
      </c>
      <c r="B28" s="710" t="s">
        <v>84</v>
      </c>
      <c r="C28" s="534" t="s">
        <v>135</v>
      </c>
      <c r="D28" s="226"/>
      <c r="E28" s="672"/>
      <c r="F28" s="672"/>
      <c r="G28" s="134"/>
      <c r="H28" s="134"/>
      <c r="I28" s="134"/>
      <c r="J28" s="132"/>
      <c r="K28" s="132"/>
      <c r="M28" s="116"/>
      <c r="V28" s="168"/>
    </row>
    <row r="29" spans="1:23" s="7" customFormat="1" ht="15.75" x14ac:dyDescent="0.25">
      <c r="A29" s="908">
        <v>21</v>
      </c>
      <c r="B29" s="1353" t="s">
        <v>209</v>
      </c>
      <c r="C29" s="96" t="s">
        <v>253</v>
      </c>
      <c r="D29" s="226"/>
      <c r="E29" s="2303" t="s">
        <v>95</v>
      </c>
      <c r="F29" s="2304"/>
      <c r="G29" s="90" t="s">
        <v>203</v>
      </c>
      <c r="H29" s="193"/>
      <c r="I29" s="193"/>
      <c r="J29" s="462"/>
      <c r="K29" s="462"/>
      <c r="M29" s="116"/>
      <c r="V29" s="168"/>
    </row>
    <row r="30" spans="1:23" s="7" customFormat="1" ht="9" customHeight="1" x14ac:dyDescent="0.25">
      <c r="A30" s="155"/>
      <c r="B30" s="1037"/>
      <c r="C30" s="146"/>
      <c r="D30" s="226"/>
      <c r="E30" s="989"/>
      <c r="F30" s="989"/>
      <c r="G30" s="193"/>
      <c r="H30" s="193"/>
      <c r="I30" s="193"/>
      <c r="J30" s="462"/>
      <c r="K30" s="462"/>
      <c r="M30" s="116"/>
      <c r="V30" s="168"/>
    </row>
    <row r="31" spans="1:23" s="7" customFormat="1" ht="15.75" x14ac:dyDescent="0.25">
      <c r="A31" s="2383" t="s">
        <v>530</v>
      </c>
      <c r="B31" s="2383"/>
      <c r="C31" s="2383"/>
      <c r="D31" s="2383"/>
      <c r="E31" s="116"/>
      <c r="F31" s="116"/>
      <c r="G31" s="116"/>
      <c r="H31" s="116"/>
      <c r="I31" s="116"/>
      <c r="J31" s="116"/>
      <c r="K31" s="116"/>
      <c r="L31" s="2383" t="s">
        <v>652</v>
      </c>
      <c r="M31" s="2383"/>
      <c r="N31" s="2383"/>
      <c r="O31" s="2383"/>
      <c r="P31" s="2383"/>
      <c r="Q31" s="116"/>
      <c r="R31" s="116"/>
      <c r="S31" s="116"/>
      <c r="T31" s="116"/>
      <c r="U31" s="116"/>
      <c r="V31" s="354"/>
      <c r="W31" s="2381" t="s">
        <v>795</v>
      </c>
    </row>
    <row r="32" spans="1:23" s="7" customFormat="1" ht="16.5" thickBot="1" x14ac:dyDescent="0.3">
      <c r="A32" s="2196" t="s">
        <v>1161</v>
      </c>
      <c r="B32" s="2196"/>
      <c r="C32" s="2196"/>
      <c r="D32" s="2196"/>
      <c r="E32" s="53"/>
      <c r="F32" s="2196" t="s">
        <v>311</v>
      </c>
      <c r="G32" s="2196"/>
      <c r="H32" s="231"/>
      <c r="I32" s="231"/>
      <c r="J32" s="2196" t="s">
        <v>315</v>
      </c>
      <c r="K32" s="2196"/>
      <c r="L32" s="1028"/>
      <c r="M32" s="2196" t="s">
        <v>316</v>
      </c>
      <c r="N32" s="2196"/>
      <c r="O32" s="2196"/>
      <c r="P32" s="53"/>
      <c r="Q32" s="2196" t="s">
        <v>311</v>
      </c>
      <c r="R32" s="2196"/>
      <c r="S32" s="231"/>
      <c r="T32" s="2196" t="s">
        <v>312</v>
      </c>
      <c r="U32" s="2196"/>
      <c r="V32" s="959"/>
      <c r="W32" s="2382"/>
    </row>
    <row r="33" spans="1:23" s="7" customFormat="1" ht="15.75" x14ac:dyDescent="0.25">
      <c r="A33" s="426">
        <v>1</v>
      </c>
      <c r="B33" s="515" t="s">
        <v>0</v>
      </c>
      <c r="C33" s="969" t="s">
        <v>640</v>
      </c>
      <c r="D33" s="203" t="s">
        <v>130</v>
      </c>
      <c r="E33" s="717" t="s">
        <v>273</v>
      </c>
      <c r="F33" s="426">
        <v>1</v>
      </c>
      <c r="G33" s="968" t="s">
        <v>640</v>
      </c>
      <c r="H33" s="148"/>
      <c r="I33" s="148"/>
      <c r="J33" s="426">
        <v>1</v>
      </c>
      <c r="K33" s="968" t="s">
        <v>640</v>
      </c>
      <c r="M33" s="426">
        <v>1</v>
      </c>
      <c r="N33" s="969" t="s">
        <v>639</v>
      </c>
      <c r="O33" s="1155" t="s">
        <v>130</v>
      </c>
      <c r="P33" s="717" t="s">
        <v>273</v>
      </c>
      <c r="Q33" s="426">
        <v>1</v>
      </c>
      <c r="R33" s="968" t="s">
        <v>639</v>
      </c>
      <c r="S33" s="148"/>
      <c r="T33" s="426">
        <v>1</v>
      </c>
      <c r="U33" s="969" t="s">
        <v>639</v>
      </c>
      <c r="V33" s="236"/>
      <c r="W33" s="913">
        <v>1.1399999999999999</v>
      </c>
    </row>
    <row r="34" spans="1:23" s="7" customFormat="1" ht="15.75" x14ac:dyDescent="0.25">
      <c r="A34" s="426">
        <v>2</v>
      </c>
      <c r="B34" s="515" t="s">
        <v>1</v>
      </c>
      <c r="C34" s="991" t="str">
        <f>G12</f>
        <v>549300RM34L56MA11M54</v>
      </c>
      <c r="D34" s="203" t="s">
        <v>130</v>
      </c>
      <c r="E34" s="718" t="s">
        <v>273</v>
      </c>
      <c r="F34" s="426">
        <v>2</v>
      </c>
      <c r="G34" s="973" t="str">
        <f>C34</f>
        <v>549300RM34L56MA11M54</v>
      </c>
      <c r="H34" s="993"/>
      <c r="I34" s="993"/>
      <c r="J34" s="426">
        <v>2</v>
      </c>
      <c r="K34" s="973" t="str">
        <f>C34</f>
        <v>549300RM34L56MA11M54</v>
      </c>
      <c r="M34" s="426">
        <v>2</v>
      </c>
      <c r="N34" s="991" t="str">
        <f>C34</f>
        <v>549300RM34L56MA11M54</v>
      </c>
      <c r="O34" s="1156" t="s">
        <v>130</v>
      </c>
      <c r="Q34" s="426">
        <v>2</v>
      </c>
      <c r="R34" s="973" t="str">
        <f>N34</f>
        <v>549300RM34L56MA11M54</v>
      </c>
      <c r="S34" s="993"/>
      <c r="T34" s="426">
        <v>2</v>
      </c>
      <c r="U34" s="973" t="str">
        <f>N34</f>
        <v>549300RM34L56MA11M54</v>
      </c>
      <c r="V34" s="239"/>
      <c r="W34" s="913">
        <v>4.0999999999999996</v>
      </c>
    </row>
    <row r="35" spans="1:23" s="7" customFormat="1" ht="15.75" x14ac:dyDescent="0.25">
      <c r="A35" s="426">
        <v>3</v>
      </c>
      <c r="B35" s="515" t="s">
        <v>40</v>
      </c>
      <c r="C35" s="966" t="s">
        <v>233</v>
      </c>
      <c r="D35" s="203" t="s">
        <v>130</v>
      </c>
      <c r="E35" s="718"/>
      <c r="F35" s="426">
        <v>3</v>
      </c>
      <c r="G35" s="973" t="str">
        <f>G15</f>
        <v>549300091MND56LQ2L89</v>
      </c>
      <c r="H35" s="993"/>
      <c r="I35" s="993"/>
      <c r="J35" s="426">
        <v>3</v>
      </c>
      <c r="K35" s="973" t="str">
        <f>G16</f>
        <v>549300077NBE657MLP47</v>
      </c>
      <c r="M35" s="426">
        <v>3</v>
      </c>
      <c r="N35" s="991" t="str">
        <f>C35</f>
        <v>549300KM1L458YNTN211</v>
      </c>
      <c r="O35" s="1156" t="s">
        <v>130</v>
      </c>
      <c r="Q35" s="426">
        <v>3</v>
      </c>
      <c r="R35" s="966" t="s">
        <v>234</v>
      </c>
      <c r="S35" s="993"/>
      <c r="T35" s="426">
        <v>3</v>
      </c>
      <c r="U35" s="966" t="s">
        <v>235</v>
      </c>
      <c r="V35" s="239"/>
      <c r="W35" s="913">
        <v>4.0999999999999996</v>
      </c>
    </row>
    <row r="36" spans="1:23" s="7" customFormat="1" ht="15.75" x14ac:dyDescent="0.25">
      <c r="A36" s="426">
        <v>4</v>
      </c>
      <c r="B36" s="515" t="s">
        <v>12</v>
      </c>
      <c r="C36" s="991" t="s">
        <v>106</v>
      </c>
      <c r="D36" s="203" t="s">
        <v>130</v>
      </c>
      <c r="E36" s="718"/>
      <c r="F36" s="426">
        <v>4</v>
      </c>
      <c r="G36" s="966" t="s">
        <v>106</v>
      </c>
      <c r="H36" s="979"/>
      <c r="I36" s="993"/>
      <c r="J36" s="426">
        <v>4</v>
      </c>
      <c r="K36" s="966" t="s">
        <v>106</v>
      </c>
      <c r="M36" s="426">
        <v>4</v>
      </c>
      <c r="N36" s="1162" t="s">
        <v>592</v>
      </c>
      <c r="O36" s="1173" t="s">
        <v>723</v>
      </c>
      <c r="Q36" s="426">
        <v>4</v>
      </c>
      <c r="R36" s="1163" t="s">
        <v>592</v>
      </c>
      <c r="S36" s="993"/>
      <c r="T36" s="426">
        <v>4</v>
      </c>
      <c r="U36" s="1162" t="s">
        <v>592</v>
      </c>
      <c r="V36" s="978"/>
      <c r="W36" s="913"/>
    </row>
    <row r="37" spans="1:23" s="7" customFormat="1" ht="15.75" x14ac:dyDescent="0.25">
      <c r="A37" s="426">
        <v>5</v>
      </c>
      <c r="B37" s="515" t="s">
        <v>2</v>
      </c>
      <c r="C37" s="991" t="s">
        <v>236</v>
      </c>
      <c r="D37" s="203" t="s">
        <v>130</v>
      </c>
      <c r="E37" s="718"/>
      <c r="F37" s="426">
        <v>5</v>
      </c>
      <c r="G37" s="966" t="s">
        <v>236</v>
      </c>
      <c r="H37" s="979"/>
      <c r="I37" s="993"/>
      <c r="J37" s="426">
        <v>5</v>
      </c>
      <c r="K37" s="966" t="s">
        <v>236</v>
      </c>
      <c r="M37" s="426">
        <v>5</v>
      </c>
      <c r="N37" s="1162" t="s">
        <v>592</v>
      </c>
      <c r="O37" s="1173" t="s">
        <v>723</v>
      </c>
      <c r="Q37" s="426">
        <v>5</v>
      </c>
      <c r="R37" s="1163" t="s">
        <v>592</v>
      </c>
      <c r="S37" s="993"/>
      <c r="T37" s="426">
        <v>5</v>
      </c>
      <c r="U37" s="1162" t="s">
        <v>592</v>
      </c>
      <c r="V37" s="978"/>
      <c r="W37" s="913"/>
    </row>
    <row r="38" spans="1:23" s="7" customFormat="1" ht="15.75" x14ac:dyDescent="0.25">
      <c r="A38" s="426">
        <v>6</v>
      </c>
      <c r="B38" s="515" t="s">
        <v>419</v>
      </c>
      <c r="C38" s="991" t="s">
        <v>237</v>
      </c>
      <c r="D38" s="203" t="s">
        <v>44</v>
      </c>
      <c r="E38" s="328"/>
      <c r="F38" s="426">
        <v>6</v>
      </c>
      <c r="G38" s="966" t="s">
        <v>237</v>
      </c>
      <c r="H38" s="979"/>
      <c r="I38" s="993"/>
      <c r="J38" s="426">
        <v>6</v>
      </c>
      <c r="K38" s="966" t="s">
        <v>237</v>
      </c>
      <c r="M38" s="426">
        <v>6</v>
      </c>
      <c r="N38" s="1162" t="s">
        <v>592</v>
      </c>
      <c r="O38" s="1173" t="s">
        <v>723</v>
      </c>
      <c r="Q38" s="426">
        <v>6</v>
      </c>
      <c r="R38" s="1163" t="s">
        <v>592</v>
      </c>
      <c r="S38" s="993"/>
      <c r="T38" s="426">
        <v>6</v>
      </c>
      <c r="U38" s="1162" t="s">
        <v>592</v>
      </c>
      <c r="V38" s="978"/>
      <c r="W38" s="913">
        <v>4.5</v>
      </c>
    </row>
    <row r="39" spans="1:23" ht="15.75" x14ac:dyDescent="0.25">
      <c r="A39" s="426">
        <v>7</v>
      </c>
      <c r="B39" s="515" t="s">
        <v>420</v>
      </c>
      <c r="C39" s="39"/>
      <c r="D39" s="203" t="s">
        <v>43</v>
      </c>
      <c r="E39" s="328" t="s">
        <v>273</v>
      </c>
      <c r="F39" s="426">
        <v>7</v>
      </c>
      <c r="G39" s="68"/>
      <c r="H39" s="979"/>
      <c r="I39" s="993"/>
      <c r="J39" s="426">
        <v>7</v>
      </c>
      <c r="K39" s="68"/>
      <c r="M39" s="426">
        <v>7</v>
      </c>
      <c r="N39" s="511"/>
      <c r="O39" s="1156" t="s">
        <v>43</v>
      </c>
      <c r="Q39" s="426">
        <v>7</v>
      </c>
      <c r="R39" s="511"/>
      <c r="S39" s="993"/>
      <c r="T39" s="426">
        <v>7</v>
      </c>
      <c r="U39" s="511"/>
      <c r="V39" s="239"/>
      <c r="W39" s="913"/>
    </row>
    <row r="40" spans="1:23" ht="15.75" x14ac:dyDescent="0.25">
      <c r="A40" s="426">
        <v>8</v>
      </c>
      <c r="B40" s="515" t="s">
        <v>421</v>
      </c>
      <c r="C40" s="39"/>
      <c r="D40" s="203" t="s">
        <v>43</v>
      </c>
      <c r="E40" s="328" t="s">
        <v>273</v>
      </c>
      <c r="F40" s="426">
        <v>8</v>
      </c>
      <c r="G40" s="68"/>
      <c r="H40" s="979"/>
      <c r="I40" s="993"/>
      <c r="J40" s="426">
        <v>8</v>
      </c>
      <c r="K40" s="68"/>
      <c r="M40" s="426">
        <v>8</v>
      </c>
      <c r="N40" s="511"/>
      <c r="O40" s="1156" t="s">
        <v>43</v>
      </c>
      <c r="Q40" s="426">
        <v>8</v>
      </c>
      <c r="R40" s="511"/>
      <c r="S40" s="993"/>
      <c r="T40" s="426">
        <v>8</v>
      </c>
      <c r="U40" s="511"/>
      <c r="V40" s="239"/>
      <c r="W40" s="913"/>
    </row>
    <row r="41" spans="1:23" s="7" customFormat="1" ht="15.75" x14ac:dyDescent="0.25">
      <c r="A41" s="426">
        <v>9</v>
      </c>
      <c r="B41" s="515" t="s">
        <v>5</v>
      </c>
      <c r="C41" s="991" t="s">
        <v>109</v>
      </c>
      <c r="D41" s="203" t="s">
        <v>130</v>
      </c>
      <c r="E41" s="328"/>
      <c r="F41" s="426">
        <v>9</v>
      </c>
      <c r="G41" s="966" t="s">
        <v>109</v>
      </c>
      <c r="H41" s="979"/>
      <c r="I41" s="993"/>
      <c r="J41" s="426">
        <v>9</v>
      </c>
      <c r="K41" s="966" t="s">
        <v>109</v>
      </c>
      <c r="M41" s="426">
        <v>9</v>
      </c>
      <c r="N41" s="1162" t="s">
        <v>592</v>
      </c>
      <c r="O41" s="1173" t="s">
        <v>723</v>
      </c>
      <c r="Q41" s="426">
        <v>9</v>
      </c>
      <c r="R41" s="1162" t="s">
        <v>592</v>
      </c>
      <c r="S41" s="993"/>
      <c r="T41" s="426">
        <v>9</v>
      </c>
      <c r="U41" s="1162" t="s">
        <v>592</v>
      </c>
      <c r="V41" s="978"/>
      <c r="W41" s="913">
        <v>6.17</v>
      </c>
    </row>
    <row r="42" spans="1:23" s="7" customFormat="1" ht="15.75" x14ac:dyDescent="0.25">
      <c r="A42" s="426">
        <v>10</v>
      </c>
      <c r="B42" s="515" t="s">
        <v>6</v>
      </c>
      <c r="C42" s="966" t="str">
        <f>G13</f>
        <v>549300RM34X92OB23P19</v>
      </c>
      <c r="D42" s="203" t="s">
        <v>130</v>
      </c>
      <c r="E42" s="328" t="s">
        <v>273</v>
      </c>
      <c r="F42" s="426">
        <v>10</v>
      </c>
      <c r="G42" s="966" t="str">
        <f>C42</f>
        <v>549300RM34X92OB23P19</v>
      </c>
      <c r="H42" s="979"/>
      <c r="I42" s="993"/>
      <c r="J42" s="426">
        <v>10</v>
      </c>
      <c r="K42" s="966" t="str">
        <f>C42</f>
        <v>549300RM34X92OB23P19</v>
      </c>
      <c r="M42" s="426">
        <v>10</v>
      </c>
      <c r="N42" s="1162" t="s">
        <v>592</v>
      </c>
      <c r="O42" s="1173" t="s">
        <v>723</v>
      </c>
      <c r="Q42" s="426">
        <v>10</v>
      </c>
      <c r="R42" s="1163" t="s">
        <v>592</v>
      </c>
      <c r="S42" s="993"/>
      <c r="T42" s="426">
        <v>10</v>
      </c>
      <c r="U42" s="1162" t="s">
        <v>592</v>
      </c>
      <c r="V42" s="237"/>
      <c r="W42" s="913">
        <v>4.0999999999999996</v>
      </c>
    </row>
    <row r="43" spans="1:23" s="7" customFormat="1" ht="15.75" x14ac:dyDescent="0.25">
      <c r="A43" s="426">
        <v>11</v>
      </c>
      <c r="B43" s="515" t="s">
        <v>7</v>
      </c>
      <c r="C43" s="991" t="str">
        <f>G10</f>
        <v>AL61GG34LM12CV28I911</v>
      </c>
      <c r="D43" s="203" t="s">
        <v>130</v>
      </c>
      <c r="E43" s="328"/>
      <c r="F43" s="426">
        <v>11</v>
      </c>
      <c r="G43" s="966" t="str">
        <f>C43</f>
        <v>AL61GG34LM12CV28I911</v>
      </c>
      <c r="H43" s="979"/>
      <c r="I43" s="993"/>
      <c r="J43" s="426">
        <v>11</v>
      </c>
      <c r="K43" s="966" t="str">
        <f>C43</f>
        <v>AL61GG34LM12CV28I911</v>
      </c>
      <c r="M43" s="426">
        <v>11</v>
      </c>
      <c r="N43" s="991" t="str">
        <f>C43</f>
        <v>AL61GG34LM12CV28I911</v>
      </c>
      <c r="O43" s="1174" t="s">
        <v>130</v>
      </c>
      <c r="Q43" s="426">
        <v>11</v>
      </c>
      <c r="R43" s="973" t="str">
        <f>N43</f>
        <v>AL61GG34LM12CV28I911</v>
      </c>
      <c r="S43" s="993"/>
      <c r="T43" s="426">
        <v>11</v>
      </c>
      <c r="U43" s="973" t="str">
        <f>N43</f>
        <v>AL61GG34LM12CV28I911</v>
      </c>
      <c r="V43" s="239"/>
      <c r="W43" s="913">
        <v>4.0999999999999996</v>
      </c>
    </row>
    <row r="44" spans="1:23" s="7" customFormat="1" ht="15.75" x14ac:dyDescent="0.25">
      <c r="A44" s="426">
        <v>12</v>
      </c>
      <c r="B44" s="515" t="s">
        <v>46</v>
      </c>
      <c r="C44" s="991" t="s">
        <v>108</v>
      </c>
      <c r="D44" s="203" t="s">
        <v>130</v>
      </c>
      <c r="E44" s="328"/>
      <c r="F44" s="426">
        <v>12</v>
      </c>
      <c r="G44" s="966" t="str">
        <f>C44</f>
        <v>GB</v>
      </c>
      <c r="H44" s="979"/>
      <c r="I44" s="993"/>
      <c r="J44" s="426">
        <v>12</v>
      </c>
      <c r="K44" s="966" t="str">
        <f>C44</f>
        <v>GB</v>
      </c>
      <c r="M44" s="426">
        <v>12</v>
      </c>
      <c r="N44" s="1162" t="s">
        <v>592</v>
      </c>
      <c r="O44" s="1173" t="s">
        <v>723</v>
      </c>
      <c r="Q44" s="426">
        <v>12</v>
      </c>
      <c r="R44" s="1163" t="s">
        <v>592</v>
      </c>
      <c r="S44" s="993"/>
      <c r="T44" s="426">
        <v>12</v>
      </c>
      <c r="U44" s="1162" t="s">
        <v>592</v>
      </c>
      <c r="V44" s="978"/>
      <c r="W44" s="913"/>
    </row>
    <row r="45" spans="1:23" ht="15.75" x14ac:dyDescent="0.25">
      <c r="A45" s="426">
        <v>13</v>
      </c>
      <c r="B45" s="515" t="s">
        <v>8</v>
      </c>
      <c r="C45" s="39"/>
      <c r="D45" s="203" t="s">
        <v>43</v>
      </c>
      <c r="E45" s="328" t="s">
        <v>273</v>
      </c>
      <c r="F45" s="426">
        <v>13</v>
      </c>
      <c r="G45" s="796"/>
      <c r="H45" s="979"/>
      <c r="I45" s="993"/>
      <c r="J45" s="426">
        <v>13</v>
      </c>
      <c r="K45" s="796"/>
      <c r="M45" s="426">
        <v>13</v>
      </c>
      <c r="N45" s="1162" t="s">
        <v>592</v>
      </c>
      <c r="O45" s="1156" t="s">
        <v>723</v>
      </c>
      <c r="Q45" s="426">
        <v>13</v>
      </c>
      <c r="R45" s="1163" t="s">
        <v>592</v>
      </c>
      <c r="S45" s="993"/>
      <c r="T45" s="426">
        <v>13</v>
      </c>
      <c r="U45" s="1162" t="s">
        <v>592</v>
      </c>
      <c r="V45" s="978"/>
      <c r="W45" s="913">
        <v>4.0999999999999996</v>
      </c>
    </row>
    <row r="46" spans="1:23" s="7" customFormat="1" ht="15.75" x14ac:dyDescent="0.25">
      <c r="A46" s="426">
        <v>14</v>
      </c>
      <c r="B46" s="515" t="s">
        <v>9</v>
      </c>
      <c r="C46" s="90" t="s">
        <v>203</v>
      </c>
      <c r="D46" s="203" t="s">
        <v>43</v>
      </c>
      <c r="E46" s="328"/>
      <c r="F46" s="426">
        <v>14</v>
      </c>
      <c r="G46" s="90" t="s">
        <v>203</v>
      </c>
      <c r="H46" s="979"/>
      <c r="I46" s="993"/>
      <c r="J46" s="426">
        <v>14</v>
      </c>
      <c r="K46" s="90" t="s">
        <v>203</v>
      </c>
      <c r="M46" s="426">
        <v>14</v>
      </c>
      <c r="N46" s="90" t="s">
        <v>203</v>
      </c>
      <c r="O46" s="1156" t="s">
        <v>43</v>
      </c>
      <c r="Q46" s="426">
        <v>14</v>
      </c>
      <c r="R46" s="90" t="s">
        <v>203</v>
      </c>
      <c r="S46" s="993"/>
      <c r="T46" s="426">
        <v>14</v>
      </c>
      <c r="U46" s="90" t="s">
        <v>203</v>
      </c>
      <c r="V46" s="239"/>
      <c r="W46" s="913"/>
    </row>
    <row r="47" spans="1:23" ht="15.75" x14ac:dyDescent="0.25">
      <c r="A47" s="426">
        <v>15</v>
      </c>
      <c r="B47" s="515" t="s">
        <v>10</v>
      </c>
      <c r="C47" s="39"/>
      <c r="D47" s="203" t="s">
        <v>43</v>
      </c>
      <c r="E47" s="328"/>
      <c r="F47" s="426">
        <v>15</v>
      </c>
      <c r="G47" s="68"/>
      <c r="H47" s="979"/>
      <c r="I47" s="993"/>
      <c r="J47" s="426">
        <v>15</v>
      </c>
      <c r="K47" s="68"/>
      <c r="M47" s="426">
        <v>15</v>
      </c>
      <c r="N47" s="1162" t="s">
        <v>592</v>
      </c>
      <c r="O47" s="1156" t="s">
        <v>723</v>
      </c>
      <c r="Q47" s="426">
        <v>15</v>
      </c>
      <c r="R47" s="1163" t="s">
        <v>592</v>
      </c>
      <c r="S47" s="993"/>
      <c r="T47" s="426">
        <v>15</v>
      </c>
      <c r="U47" s="1162" t="s">
        <v>592</v>
      </c>
      <c r="V47" s="239"/>
      <c r="W47" s="913" t="s">
        <v>1116</v>
      </c>
    </row>
    <row r="48" spans="1:23" ht="15.75" x14ac:dyDescent="0.25">
      <c r="A48" s="426">
        <v>16</v>
      </c>
      <c r="B48" s="515" t="s">
        <v>41</v>
      </c>
      <c r="C48" s="39"/>
      <c r="D48" s="203" t="s">
        <v>44</v>
      </c>
      <c r="E48" s="328"/>
      <c r="F48" s="426">
        <v>16</v>
      </c>
      <c r="G48" s="68"/>
      <c r="H48" s="979"/>
      <c r="I48" s="993"/>
      <c r="J48" s="426">
        <v>16</v>
      </c>
      <c r="K48" s="68"/>
      <c r="M48" s="426">
        <v>16</v>
      </c>
      <c r="N48" s="1162" t="s">
        <v>592</v>
      </c>
      <c r="O48" s="1156" t="s">
        <v>723</v>
      </c>
      <c r="Q48" s="426">
        <v>16</v>
      </c>
      <c r="R48" s="1163" t="s">
        <v>592</v>
      </c>
      <c r="S48" s="993"/>
      <c r="T48" s="426">
        <v>16</v>
      </c>
      <c r="U48" s="1162" t="s">
        <v>592</v>
      </c>
      <c r="V48" s="239"/>
      <c r="W48" s="913"/>
    </row>
    <row r="49" spans="1:23" s="7" customFormat="1" ht="15.75" x14ac:dyDescent="0.25">
      <c r="A49" s="426">
        <v>17</v>
      </c>
      <c r="B49" s="515" t="s">
        <v>11</v>
      </c>
      <c r="C49" s="991" t="str">
        <f>G29</f>
        <v>549300WCGB70D06XZS54</v>
      </c>
      <c r="D49" s="203" t="s">
        <v>43</v>
      </c>
      <c r="E49" s="328" t="s">
        <v>273</v>
      </c>
      <c r="F49" s="426">
        <v>17</v>
      </c>
      <c r="G49" s="966" t="str">
        <f>C49</f>
        <v>549300WCGB70D06XZS54</v>
      </c>
      <c r="H49" s="979"/>
      <c r="I49" s="993"/>
      <c r="J49" s="426">
        <v>17</v>
      </c>
      <c r="K49" s="966" t="str">
        <f>C49</f>
        <v>549300WCGB70D06XZS54</v>
      </c>
      <c r="M49" s="426">
        <v>17</v>
      </c>
      <c r="N49" s="1162" t="s">
        <v>592</v>
      </c>
      <c r="O49" s="1156" t="s">
        <v>723</v>
      </c>
      <c r="Q49" s="426">
        <v>17</v>
      </c>
      <c r="R49" s="1163" t="s">
        <v>592</v>
      </c>
      <c r="S49" s="993"/>
      <c r="T49" s="426">
        <v>17</v>
      </c>
      <c r="U49" s="1162" t="s">
        <v>592</v>
      </c>
      <c r="V49" s="978"/>
      <c r="W49" s="913">
        <v>4.4000000000000004</v>
      </c>
    </row>
    <row r="50" spans="1:23" ht="16.5" thickBot="1" x14ac:dyDescent="0.3">
      <c r="A50" s="426">
        <v>18</v>
      </c>
      <c r="B50" s="515" t="s">
        <v>153</v>
      </c>
      <c r="C50" s="465" t="str">
        <f>G12</f>
        <v>549300RM34L56MA11M54</v>
      </c>
      <c r="D50" s="203" t="s">
        <v>43</v>
      </c>
      <c r="E50" s="328"/>
      <c r="F50" s="426">
        <v>18</v>
      </c>
      <c r="G50" s="183" t="str">
        <f>C50</f>
        <v>549300RM34L56MA11M54</v>
      </c>
      <c r="H50" s="979"/>
      <c r="I50" s="993"/>
      <c r="J50" s="426">
        <v>18</v>
      </c>
      <c r="K50" s="183" t="str">
        <f>C50</f>
        <v>549300RM34L56MA11M54</v>
      </c>
      <c r="M50" s="426">
        <v>18</v>
      </c>
      <c r="N50" s="39"/>
      <c r="O50" s="1157" t="s">
        <v>43</v>
      </c>
      <c r="Q50" s="426">
        <v>18</v>
      </c>
      <c r="R50" s="928"/>
      <c r="S50" s="993"/>
      <c r="T50" s="426">
        <v>18</v>
      </c>
      <c r="U50" s="39"/>
      <c r="V50" s="978"/>
      <c r="W50" s="913" t="s">
        <v>1097</v>
      </c>
    </row>
    <row r="51" spans="1:23" s="7" customFormat="1" ht="15.75" x14ac:dyDescent="0.25">
      <c r="A51" s="544"/>
      <c r="B51" s="1005"/>
      <c r="C51" s="63"/>
      <c r="D51" s="1154"/>
      <c r="E51" s="139"/>
      <c r="F51" s="544"/>
      <c r="G51" s="63"/>
      <c r="H51" s="63"/>
      <c r="I51" s="63"/>
      <c r="J51" s="544"/>
      <c r="K51" s="63"/>
      <c r="M51" s="544"/>
      <c r="N51" s="63"/>
      <c r="O51" s="53"/>
      <c r="Q51" s="544"/>
      <c r="R51" s="63"/>
      <c r="S51" s="63"/>
      <c r="T51" s="544"/>
      <c r="U51" s="63"/>
      <c r="V51" s="979"/>
      <c r="W51" s="47"/>
    </row>
    <row r="52" spans="1:23" s="7" customFormat="1" ht="15.75" x14ac:dyDescent="0.25">
      <c r="A52" s="426">
        <v>1</v>
      </c>
      <c r="B52" s="515" t="s">
        <v>49</v>
      </c>
      <c r="C52" s="966" t="s">
        <v>120</v>
      </c>
      <c r="D52" s="934" t="s">
        <v>130</v>
      </c>
      <c r="E52" s="328" t="s">
        <v>273</v>
      </c>
      <c r="F52" s="426">
        <v>1</v>
      </c>
      <c r="G52" s="966" t="s">
        <v>231</v>
      </c>
      <c r="H52" s="979"/>
      <c r="I52" s="979"/>
      <c r="J52" s="426">
        <v>1</v>
      </c>
      <c r="K52" s="966" t="s">
        <v>232</v>
      </c>
      <c r="M52" s="426">
        <v>1</v>
      </c>
      <c r="N52" s="966" t="s">
        <v>120</v>
      </c>
      <c r="O52" s="1156" t="s">
        <v>43</v>
      </c>
      <c r="Q52" s="426">
        <v>1</v>
      </c>
      <c r="R52" s="966" t="s">
        <v>231</v>
      </c>
      <c r="S52" s="979"/>
      <c r="T52" s="426">
        <v>1</v>
      </c>
      <c r="U52" s="966" t="s">
        <v>232</v>
      </c>
      <c r="V52" s="237"/>
      <c r="W52" s="913" t="s">
        <v>1075</v>
      </c>
    </row>
    <row r="53" spans="1:23" ht="15.75" x14ac:dyDescent="0.25">
      <c r="A53" s="426">
        <v>2</v>
      </c>
      <c r="B53" s="515" t="s">
        <v>15</v>
      </c>
      <c r="C53" s="68"/>
      <c r="D53" s="934" t="s">
        <v>44</v>
      </c>
      <c r="E53" s="139"/>
      <c r="F53" s="426">
        <v>2</v>
      </c>
      <c r="G53" s="68"/>
      <c r="H53" s="979"/>
      <c r="I53" s="979"/>
      <c r="J53" s="426">
        <v>2</v>
      </c>
      <c r="K53" s="68"/>
      <c r="M53" s="426">
        <v>2</v>
      </c>
      <c r="N53" s="39"/>
      <c r="O53" s="1156" t="s">
        <v>723</v>
      </c>
      <c r="Q53" s="426">
        <v>2</v>
      </c>
      <c r="R53" s="928"/>
      <c r="S53" s="979"/>
      <c r="T53" s="426">
        <v>2</v>
      </c>
      <c r="U53" s="39"/>
      <c r="V53" s="237"/>
      <c r="W53" s="913"/>
    </row>
    <row r="54" spans="1:23" ht="15.75" x14ac:dyDescent="0.25">
      <c r="A54" s="426">
        <v>3</v>
      </c>
      <c r="B54" s="515" t="s">
        <v>79</v>
      </c>
      <c r="C54" s="232" t="s">
        <v>542</v>
      </c>
      <c r="D54" s="934" t="s">
        <v>130</v>
      </c>
      <c r="E54" s="139"/>
      <c r="F54" s="426">
        <v>3</v>
      </c>
      <c r="G54" s="232" t="s">
        <v>542</v>
      </c>
      <c r="H54" s="196"/>
      <c r="I54" s="196"/>
      <c r="J54" s="426">
        <v>3</v>
      </c>
      <c r="K54" s="232" t="s">
        <v>542</v>
      </c>
      <c r="M54" s="426">
        <v>3</v>
      </c>
      <c r="N54" s="232" t="s">
        <v>542</v>
      </c>
      <c r="O54" s="1156" t="s">
        <v>130</v>
      </c>
      <c r="P54" s="1004" t="s">
        <v>273</v>
      </c>
      <c r="Q54" s="426">
        <v>3</v>
      </c>
      <c r="R54" s="232" t="s">
        <v>542</v>
      </c>
      <c r="S54" s="196"/>
      <c r="T54" s="426">
        <v>3</v>
      </c>
      <c r="U54" s="232" t="s">
        <v>542</v>
      </c>
      <c r="V54" s="238"/>
      <c r="W54" s="913">
        <v>9.1999999999999993</v>
      </c>
    </row>
    <row r="55" spans="1:23" ht="15.75" x14ac:dyDescent="0.25">
      <c r="A55" s="426">
        <v>4</v>
      </c>
      <c r="B55" s="515" t="s">
        <v>34</v>
      </c>
      <c r="C55" s="105" t="s">
        <v>110</v>
      </c>
      <c r="D55" s="934" t="s">
        <v>130</v>
      </c>
      <c r="E55" s="139"/>
      <c r="F55" s="545">
        <v>4</v>
      </c>
      <c r="G55" s="105" t="s">
        <v>110</v>
      </c>
      <c r="H55" s="993"/>
      <c r="I55" s="993"/>
      <c r="J55" s="545">
        <v>4</v>
      </c>
      <c r="K55" s="105" t="s">
        <v>110</v>
      </c>
      <c r="M55" s="545">
        <v>4</v>
      </c>
      <c r="N55" s="1227" t="s">
        <v>110</v>
      </c>
      <c r="O55" s="1156" t="s">
        <v>130</v>
      </c>
      <c r="Q55" s="545">
        <v>4</v>
      </c>
      <c r="R55" s="1227" t="s">
        <v>110</v>
      </c>
      <c r="S55" s="993"/>
      <c r="T55" s="545">
        <v>4</v>
      </c>
      <c r="U55" s="1227" t="s">
        <v>110</v>
      </c>
      <c r="V55" s="978"/>
      <c r="W55" s="913" t="s">
        <v>1098</v>
      </c>
    </row>
    <row r="56" spans="1:23" ht="15.75" x14ac:dyDescent="0.25">
      <c r="A56" s="426">
        <v>5</v>
      </c>
      <c r="B56" s="515" t="s">
        <v>16</v>
      </c>
      <c r="C56" s="183" t="b">
        <v>0</v>
      </c>
      <c r="D56" s="934" t="s">
        <v>130</v>
      </c>
      <c r="E56" s="139"/>
      <c r="F56" s="426">
        <v>5</v>
      </c>
      <c r="G56" s="183" t="b">
        <v>0</v>
      </c>
      <c r="H56" s="979"/>
      <c r="I56" s="979"/>
      <c r="J56" s="426">
        <v>5</v>
      </c>
      <c r="K56" s="183" t="b">
        <v>0</v>
      </c>
      <c r="M56" s="426">
        <v>5</v>
      </c>
      <c r="N56" s="1162" t="s">
        <v>592</v>
      </c>
      <c r="O56" s="1156" t="s">
        <v>723</v>
      </c>
      <c r="Q56" s="426">
        <v>5</v>
      </c>
      <c r="R56" s="1163" t="s">
        <v>592</v>
      </c>
      <c r="S56" s="979"/>
      <c r="T56" s="426">
        <v>5</v>
      </c>
      <c r="U56" s="1162" t="s">
        <v>592</v>
      </c>
      <c r="V56" s="978"/>
      <c r="W56" s="913" t="s">
        <v>1099</v>
      </c>
    </row>
    <row r="57" spans="1:23" ht="15.75" x14ac:dyDescent="0.25">
      <c r="A57" s="426">
        <v>6</v>
      </c>
      <c r="B57" s="515" t="s">
        <v>50</v>
      </c>
      <c r="C57" s="68"/>
      <c r="D57" s="934" t="s">
        <v>44</v>
      </c>
      <c r="E57" s="139"/>
      <c r="F57" s="426">
        <v>6</v>
      </c>
      <c r="G57" s="68"/>
      <c r="H57" s="979"/>
      <c r="I57" s="979"/>
      <c r="J57" s="426">
        <v>6</v>
      </c>
      <c r="K57" s="68"/>
      <c r="M57" s="426">
        <v>6</v>
      </c>
      <c r="N57" s="1162" t="s">
        <v>592</v>
      </c>
      <c r="O57" s="1156" t="s">
        <v>723</v>
      </c>
      <c r="Q57" s="426">
        <v>6</v>
      </c>
      <c r="R57" s="1163" t="s">
        <v>592</v>
      </c>
      <c r="S57" s="979"/>
      <c r="T57" s="426">
        <v>6</v>
      </c>
      <c r="U57" s="1162" t="s">
        <v>592</v>
      </c>
      <c r="V57" s="237"/>
      <c r="W57" s="913"/>
    </row>
    <row r="58" spans="1:23" ht="15.75" x14ac:dyDescent="0.25">
      <c r="A58" s="426">
        <v>7</v>
      </c>
      <c r="B58" s="515" t="s">
        <v>13</v>
      </c>
      <c r="C58" s="68"/>
      <c r="D58" s="934" t="s">
        <v>44</v>
      </c>
      <c r="E58" s="139"/>
      <c r="F58" s="426">
        <v>7</v>
      </c>
      <c r="G58" s="68"/>
      <c r="H58" s="979"/>
      <c r="I58" s="979"/>
      <c r="J58" s="426">
        <v>7</v>
      </c>
      <c r="K58" s="68"/>
      <c r="M58" s="426">
        <v>7</v>
      </c>
      <c r="N58" s="1162" t="s">
        <v>592</v>
      </c>
      <c r="O58" s="1156" t="s">
        <v>723</v>
      </c>
      <c r="Q58" s="426">
        <v>7</v>
      </c>
      <c r="R58" s="1163" t="s">
        <v>592</v>
      </c>
      <c r="S58" s="979"/>
      <c r="T58" s="426">
        <v>7</v>
      </c>
      <c r="U58" s="1162" t="s">
        <v>592</v>
      </c>
      <c r="V58" s="237"/>
      <c r="W58" s="913"/>
    </row>
    <row r="59" spans="1:23" ht="15.75" x14ac:dyDescent="0.25">
      <c r="A59" s="426">
        <v>8</v>
      </c>
      <c r="B59" s="515" t="s">
        <v>14</v>
      </c>
      <c r="C59" s="102" t="s">
        <v>169</v>
      </c>
      <c r="D59" s="934" t="s">
        <v>130</v>
      </c>
      <c r="E59" s="328" t="s">
        <v>273</v>
      </c>
      <c r="F59" s="426">
        <v>8</v>
      </c>
      <c r="G59" s="223" t="s">
        <v>169</v>
      </c>
      <c r="H59" s="993"/>
      <c r="I59" s="993"/>
      <c r="J59" s="426">
        <v>8</v>
      </c>
      <c r="K59" s="223" t="s">
        <v>169</v>
      </c>
      <c r="M59" s="426">
        <v>8</v>
      </c>
      <c r="N59" s="1162" t="s">
        <v>592</v>
      </c>
      <c r="O59" s="1158" t="s">
        <v>723</v>
      </c>
      <c r="Q59" s="426">
        <v>8</v>
      </c>
      <c r="R59" s="1163" t="s">
        <v>592</v>
      </c>
      <c r="S59" s="993"/>
      <c r="T59" s="426">
        <v>8</v>
      </c>
      <c r="U59" s="1162" t="s">
        <v>592</v>
      </c>
      <c r="V59" s="239"/>
      <c r="W59" s="913" t="s">
        <v>1102</v>
      </c>
    </row>
    <row r="60" spans="1:23" ht="15.75" x14ac:dyDescent="0.25">
      <c r="A60" s="426">
        <v>9</v>
      </c>
      <c r="B60" s="515" t="s">
        <v>51</v>
      </c>
      <c r="C60" s="105" t="s">
        <v>104</v>
      </c>
      <c r="D60" s="934" t="s">
        <v>130</v>
      </c>
      <c r="E60" s="139"/>
      <c r="F60" s="545">
        <v>9</v>
      </c>
      <c r="G60" s="105" t="s">
        <v>104</v>
      </c>
      <c r="H60" s="993"/>
      <c r="I60" s="993"/>
      <c r="J60" s="545">
        <v>9</v>
      </c>
      <c r="K60" s="105" t="s">
        <v>104</v>
      </c>
      <c r="M60" s="545">
        <v>9</v>
      </c>
      <c r="N60" s="703" t="s">
        <v>104</v>
      </c>
      <c r="O60" s="1156" t="s">
        <v>130</v>
      </c>
      <c r="Q60" s="545">
        <v>9</v>
      </c>
      <c r="R60" s="703" t="s">
        <v>104</v>
      </c>
      <c r="S60" s="993"/>
      <c r="T60" s="545">
        <v>9</v>
      </c>
      <c r="U60" s="703" t="s">
        <v>104</v>
      </c>
      <c r="V60" s="239"/>
      <c r="W60" s="913" t="s">
        <v>1103</v>
      </c>
    </row>
    <row r="61" spans="1:23" ht="15.75" x14ac:dyDescent="0.25">
      <c r="A61" s="426">
        <v>10</v>
      </c>
      <c r="B61" s="515" t="s">
        <v>35</v>
      </c>
      <c r="C61" s="106"/>
      <c r="D61" s="934" t="s">
        <v>44</v>
      </c>
      <c r="E61" s="139"/>
      <c r="F61" s="545">
        <v>10</v>
      </c>
      <c r="G61" s="106"/>
      <c r="H61" s="993"/>
      <c r="I61" s="993"/>
      <c r="J61" s="545">
        <v>10</v>
      </c>
      <c r="K61" s="106"/>
      <c r="M61" s="545">
        <v>10</v>
      </c>
      <c r="N61" s="106"/>
      <c r="O61" s="1156" t="s">
        <v>44</v>
      </c>
      <c r="Q61" s="545">
        <v>10</v>
      </c>
      <c r="R61" s="106"/>
      <c r="S61" s="993"/>
      <c r="T61" s="545">
        <v>10</v>
      </c>
      <c r="U61" s="106"/>
      <c r="V61" s="239"/>
      <c r="W61" s="913" t="s">
        <v>1104</v>
      </c>
    </row>
    <row r="62" spans="1:23" ht="15.75" x14ac:dyDescent="0.25">
      <c r="A62" s="426">
        <v>11</v>
      </c>
      <c r="B62" s="515" t="s">
        <v>52</v>
      </c>
      <c r="C62" s="105">
        <v>2011</v>
      </c>
      <c r="D62" s="934" t="s">
        <v>44</v>
      </c>
      <c r="E62" s="139"/>
      <c r="F62" s="545">
        <v>11</v>
      </c>
      <c r="G62" s="105">
        <v>2011</v>
      </c>
      <c r="H62" s="993"/>
      <c r="I62" s="993"/>
      <c r="J62" s="545">
        <v>11</v>
      </c>
      <c r="K62" s="105">
        <v>2011</v>
      </c>
      <c r="M62" s="545">
        <v>11</v>
      </c>
      <c r="N62" s="703">
        <v>2011</v>
      </c>
      <c r="O62" s="1156" t="s">
        <v>44</v>
      </c>
      <c r="Q62" s="545">
        <v>11</v>
      </c>
      <c r="R62" s="703">
        <v>2011</v>
      </c>
      <c r="S62" s="993"/>
      <c r="T62" s="545">
        <v>11</v>
      </c>
      <c r="U62" s="703">
        <v>2011</v>
      </c>
      <c r="V62" s="239"/>
      <c r="W62" s="913" t="s">
        <v>1104</v>
      </c>
    </row>
    <row r="63" spans="1:23" ht="15.75" x14ac:dyDescent="0.25">
      <c r="A63" s="426">
        <v>12</v>
      </c>
      <c r="B63" s="515" t="s">
        <v>53</v>
      </c>
      <c r="C63" s="701" t="s">
        <v>636</v>
      </c>
      <c r="D63" s="934" t="s">
        <v>130</v>
      </c>
      <c r="E63" s="139"/>
      <c r="F63" s="426">
        <v>12</v>
      </c>
      <c r="G63" s="701" t="s">
        <v>636</v>
      </c>
      <c r="H63" s="148"/>
      <c r="I63" s="148"/>
      <c r="J63" s="426">
        <v>12</v>
      </c>
      <c r="K63" s="701" t="s">
        <v>636</v>
      </c>
      <c r="M63" s="426">
        <v>12</v>
      </c>
      <c r="N63" s="1162" t="s">
        <v>592</v>
      </c>
      <c r="O63" s="1156" t="s">
        <v>723</v>
      </c>
      <c r="Q63" s="426">
        <v>12</v>
      </c>
      <c r="R63" s="1163" t="s">
        <v>592</v>
      </c>
      <c r="S63" s="148"/>
      <c r="T63" s="426">
        <v>12</v>
      </c>
      <c r="U63" s="1162" t="s">
        <v>592</v>
      </c>
      <c r="V63" s="236"/>
      <c r="W63" s="913" t="s">
        <v>1105</v>
      </c>
    </row>
    <row r="64" spans="1:23" ht="15.75" x14ac:dyDescent="0.25">
      <c r="A64" s="426">
        <v>13</v>
      </c>
      <c r="B64" s="515" t="s">
        <v>54</v>
      </c>
      <c r="C64" s="85" t="s">
        <v>613</v>
      </c>
      <c r="D64" s="934" t="s">
        <v>130</v>
      </c>
      <c r="E64" s="139"/>
      <c r="F64" s="426">
        <v>13</v>
      </c>
      <c r="G64" s="85" t="s">
        <v>613</v>
      </c>
      <c r="H64" s="142"/>
      <c r="I64" s="142"/>
      <c r="J64" s="426">
        <v>13</v>
      </c>
      <c r="K64" s="85" t="s">
        <v>613</v>
      </c>
      <c r="M64" s="426">
        <v>13</v>
      </c>
      <c r="N64" s="1162" t="s">
        <v>592</v>
      </c>
      <c r="O64" s="1156" t="s">
        <v>723</v>
      </c>
      <c r="Q64" s="426">
        <v>13</v>
      </c>
      <c r="R64" s="1163" t="s">
        <v>592</v>
      </c>
      <c r="S64" s="142"/>
      <c r="T64" s="426">
        <v>13</v>
      </c>
      <c r="U64" s="1162" t="s">
        <v>592</v>
      </c>
      <c r="V64" s="335"/>
      <c r="W64" s="913"/>
    </row>
    <row r="65" spans="1:23" ht="15.75" x14ac:dyDescent="0.25">
      <c r="A65" s="426">
        <v>14</v>
      </c>
      <c r="B65" s="515" t="s">
        <v>37</v>
      </c>
      <c r="C65" s="78"/>
      <c r="D65" s="934" t="s">
        <v>44</v>
      </c>
      <c r="E65" s="328" t="s">
        <v>273</v>
      </c>
      <c r="F65" s="426">
        <v>14</v>
      </c>
      <c r="G65" s="78"/>
      <c r="H65" s="142"/>
      <c r="I65" s="142"/>
      <c r="J65" s="426">
        <v>14</v>
      </c>
      <c r="K65" s="78"/>
      <c r="M65" s="426">
        <v>14</v>
      </c>
      <c r="N65" s="1162" t="s">
        <v>592</v>
      </c>
      <c r="O65" s="1156" t="s">
        <v>723</v>
      </c>
      <c r="Q65" s="426">
        <v>14</v>
      </c>
      <c r="R65" s="1163" t="s">
        <v>592</v>
      </c>
      <c r="S65" s="142"/>
      <c r="T65" s="426">
        <v>14</v>
      </c>
      <c r="U65" s="1162" t="s">
        <v>592</v>
      </c>
      <c r="V65" s="335"/>
      <c r="W65" s="913"/>
    </row>
    <row r="66" spans="1:23" s="7" customFormat="1" ht="15.75" x14ac:dyDescent="0.25">
      <c r="A66" s="426">
        <v>15</v>
      </c>
      <c r="B66" s="515" t="s">
        <v>55</v>
      </c>
      <c r="C66" s="1162" t="s">
        <v>901</v>
      </c>
      <c r="D66" s="934" t="s">
        <v>723</v>
      </c>
      <c r="E66" s="328"/>
      <c r="F66" s="426">
        <v>15</v>
      </c>
      <c r="G66" s="1637" t="s">
        <v>901</v>
      </c>
      <c r="H66" s="979"/>
      <c r="I66" s="979"/>
      <c r="J66" s="426">
        <v>15</v>
      </c>
      <c r="K66" s="1637" t="s">
        <v>901</v>
      </c>
      <c r="M66" s="426">
        <v>15</v>
      </c>
      <c r="N66" s="1162" t="s">
        <v>592</v>
      </c>
      <c r="O66" s="1156" t="s">
        <v>723</v>
      </c>
      <c r="Q66" s="426">
        <v>15</v>
      </c>
      <c r="R66" s="1163" t="s">
        <v>592</v>
      </c>
      <c r="S66" s="979"/>
      <c r="T66" s="426">
        <v>15</v>
      </c>
      <c r="U66" s="1162" t="s">
        <v>592</v>
      </c>
      <c r="V66" s="237"/>
      <c r="W66" s="913"/>
    </row>
    <row r="67" spans="1:23" s="7" customFormat="1" ht="15.75" x14ac:dyDescent="0.25">
      <c r="A67" s="426">
        <v>16</v>
      </c>
      <c r="B67" s="515" t="s">
        <v>56</v>
      </c>
      <c r="C67" s="973">
        <v>1</v>
      </c>
      <c r="D67" s="934" t="s">
        <v>44</v>
      </c>
      <c r="E67" s="328" t="s">
        <v>273</v>
      </c>
      <c r="F67" s="426">
        <v>16</v>
      </c>
      <c r="G67" s="973">
        <v>1</v>
      </c>
      <c r="H67" s="993"/>
      <c r="I67" s="993"/>
      <c r="J67" s="426">
        <v>16</v>
      </c>
      <c r="K67" s="973">
        <v>1</v>
      </c>
      <c r="M67" s="426">
        <v>16</v>
      </c>
      <c r="N67" s="1162" t="s">
        <v>592</v>
      </c>
      <c r="O67" s="1156" t="s">
        <v>723</v>
      </c>
      <c r="Q67" s="426">
        <v>16</v>
      </c>
      <c r="R67" s="1163" t="s">
        <v>592</v>
      </c>
      <c r="S67" s="993"/>
      <c r="T67" s="426">
        <v>16</v>
      </c>
      <c r="U67" s="1162" t="s">
        <v>592</v>
      </c>
      <c r="V67" s="239"/>
      <c r="W67" s="913">
        <v>5.3</v>
      </c>
    </row>
    <row r="68" spans="1:23" s="7" customFormat="1" ht="15.75" x14ac:dyDescent="0.25">
      <c r="A68" s="426">
        <v>17</v>
      </c>
      <c r="B68" s="515" t="s">
        <v>57</v>
      </c>
      <c r="C68" s="104" t="s">
        <v>613</v>
      </c>
      <c r="D68" s="934" t="s">
        <v>43</v>
      </c>
      <c r="E68" s="328" t="s">
        <v>273</v>
      </c>
      <c r="F68" s="426">
        <v>17</v>
      </c>
      <c r="G68" s="104" t="s">
        <v>613</v>
      </c>
      <c r="H68" s="192"/>
      <c r="I68" s="192"/>
      <c r="J68" s="426">
        <v>17</v>
      </c>
      <c r="K68" s="104" t="s">
        <v>613</v>
      </c>
      <c r="M68" s="426">
        <v>17</v>
      </c>
      <c r="N68" s="1162" t="s">
        <v>592</v>
      </c>
      <c r="O68" s="1156" t="s">
        <v>723</v>
      </c>
      <c r="Q68" s="426">
        <v>17</v>
      </c>
      <c r="R68" s="1163" t="s">
        <v>592</v>
      </c>
      <c r="S68" s="192"/>
      <c r="T68" s="426">
        <v>17</v>
      </c>
      <c r="U68" s="1162" t="s">
        <v>592</v>
      </c>
      <c r="V68" s="240"/>
      <c r="W68" s="913">
        <v>5.4</v>
      </c>
    </row>
    <row r="69" spans="1:23" s="7" customFormat="1" ht="15.75" x14ac:dyDescent="0.25">
      <c r="A69" s="426">
        <v>18</v>
      </c>
      <c r="B69" s="515" t="s">
        <v>129</v>
      </c>
      <c r="C69" s="973" t="s">
        <v>136</v>
      </c>
      <c r="D69" s="934" t="s">
        <v>130</v>
      </c>
      <c r="E69" s="328" t="s">
        <v>273</v>
      </c>
      <c r="F69" s="545">
        <v>18</v>
      </c>
      <c r="G69" s="973" t="s">
        <v>136</v>
      </c>
      <c r="H69" s="981"/>
      <c r="I69" s="981"/>
      <c r="J69" s="545">
        <v>18</v>
      </c>
      <c r="K69" s="973" t="s">
        <v>136</v>
      </c>
      <c r="M69" s="545">
        <v>18</v>
      </c>
      <c r="N69" s="1162" t="s">
        <v>592</v>
      </c>
      <c r="O69" s="1156" t="s">
        <v>723</v>
      </c>
      <c r="Q69" s="545">
        <v>18</v>
      </c>
      <c r="R69" s="1163" t="s">
        <v>592</v>
      </c>
      <c r="S69" s="981"/>
      <c r="T69" s="545">
        <v>18</v>
      </c>
      <c r="U69" s="1162" t="s">
        <v>592</v>
      </c>
      <c r="V69" s="332"/>
      <c r="W69" s="913">
        <v>6.3</v>
      </c>
    </row>
    <row r="70" spans="1:23" s="7" customFormat="1" ht="15.75" x14ac:dyDescent="0.25">
      <c r="A70" s="426">
        <v>19</v>
      </c>
      <c r="B70" s="515" t="s">
        <v>17</v>
      </c>
      <c r="C70" s="966" t="b">
        <v>0</v>
      </c>
      <c r="D70" s="934" t="s">
        <v>130</v>
      </c>
      <c r="E70" s="139"/>
      <c r="F70" s="426">
        <v>19</v>
      </c>
      <c r="G70" s="966" t="b">
        <v>0</v>
      </c>
      <c r="H70" s="979"/>
      <c r="I70" s="979"/>
      <c r="J70" s="426">
        <v>19</v>
      </c>
      <c r="K70" s="966" t="b">
        <v>0</v>
      </c>
      <c r="M70" s="426">
        <v>19</v>
      </c>
      <c r="N70" s="1162" t="s">
        <v>592</v>
      </c>
      <c r="O70" s="1156" t="s">
        <v>723</v>
      </c>
      <c r="Q70" s="426">
        <v>19</v>
      </c>
      <c r="R70" s="1163" t="s">
        <v>592</v>
      </c>
      <c r="S70" s="979"/>
      <c r="T70" s="426">
        <v>19</v>
      </c>
      <c r="U70" s="1162" t="s">
        <v>592</v>
      </c>
      <c r="V70" s="237"/>
      <c r="W70" s="913"/>
    </row>
    <row r="71" spans="1:23" s="7" customFormat="1" ht="15.75" x14ac:dyDescent="0.25">
      <c r="A71" s="426">
        <v>20</v>
      </c>
      <c r="B71" s="515" t="s">
        <v>18</v>
      </c>
      <c r="C71" s="966" t="s">
        <v>111</v>
      </c>
      <c r="D71" s="545" t="s">
        <v>130</v>
      </c>
      <c r="E71" s="328" t="s">
        <v>273</v>
      </c>
      <c r="F71" s="426">
        <v>20</v>
      </c>
      <c r="G71" s="966" t="s">
        <v>111</v>
      </c>
      <c r="H71" s="979"/>
      <c r="I71" s="979"/>
      <c r="J71" s="426">
        <v>20</v>
      </c>
      <c r="K71" s="966" t="s">
        <v>111</v>
      </c>
      <c r="M71" s="426">
        <v>20</v>
      </c>
      <c r="N71" s="1162" t="s">
        <v>592</v>
      </c>
      <c r="O71" s="1175" t="s">
        <v>723</v>
      </c>
      <c r="Q71" s="426">
        <v>20</v>
      </c>
      <c r="R71" s="1163" t="s">
        <v>592</v>
      </c>
      <c r="S71" s="979"/>
      <c r="T71" s="426">
        <v>20</v>
      </c>
      <c r="U71" s="1162" t="s">
        <v>592</v>
      </c>
      <c r="V71" s="237"/>
      <c r="W71" s="913"/>
    </row>
    <row r="72" spans="1:23" s="7" customFormat="1" ht="15.75" x14ac:dyDescent="0.25">
      <c r="A72" s="426">
        <v>21</v>
      </c>
      <c r="B72" s="515" t="s">
        <v>58</v>
      </c>
      <c r="C72" s="966" t="b">
        <v>0</v>
      </c>
      <c r="D72" s="934" t="s">
        <v>130</v>
      </c>
      <c r="E72" s="139"/>
      <c r="F72" s="426">
        <v>21</v>
      </c>
      <c r="G72" s="966" t="b">
        <v>0</v>
      </c>
      <c r="H72" s="979"/>
      <c r="I72" s="979"/>
      <c r="J72" s="426">
        <v>21</v>
      </c>
      <c r="K72" s="966" t="b">
        <v>0</v>
      </c>
      <c r="M72" s="426">
        <v>21</v>
      </c>
      <c r="N72" s="1162" t="s">
        <v>592</v>
      </c>
      <c r="O72" s="1156" t="s">
        <v>723</v>
      </c>
      <c r="Q72" s="426">
        <v>21</v>
      </c>
      <c r="R72" s="1163" t="s">
        <v>592</v>
      </c>
      <c r="S72" s="979"/>
      <c r="T72" s="426">
        <v>21</v>
      </c>
      <c r="U72" s="1162" t="s">
        <v>592</v>
      </c>
      <c r="V72" s="237"/>
      <c r="W72" s="913" t="s">
        <v>1106</v>
      </c>
    </row>
    <row r="73" spans="1:23" s="7" customFormat="1" ht="15.75" x14ac:dyDescent="0.25">
      <c r="A73" s="426">
        <v>22</v>
      </c>
      <c r="B73" s="515" t="s">
        <v>619</v>
      </c>
      <c r="C73" s="966" t="s">
        <v>195</v>
      </c>
      <c r="D73" s="934" t="s">
        <v>130</v>
      </c>
      <c r="E73" s="328" t="s">
        <v>273</v>
      </c>
      <c r="F73" s="426">
        <v>22</v>
      </c>
      <c r="G73" s="966" t="s">
        <v>195</v>
      </c>
      <c r="H73" s="979"/>
      <c r="I73" s="979"/>
      <c r="J73" s="426">
        <v>22</v>
      </c>
      <c r="K73" s="966" t="s">
        <v>195</v>
      </c>
      <c r="M73" s="426">
        <v>22</v>
      </c>
      <c r="N73" s="1162" t="s">
        <v>592</v>
      </c>
      <c r="O73" s="1156" t="s">
        <v>723</v>
      </c>
      <c r="Q73" s="426">
        <v>22</v>
      </c>
      <c r="R73" s="1163" t="s">
        <v>592</v>
      </c>
      <c r="S73" s="979"/>
      <c r="T73" s="426">
        <v>22</v>
      </c>
      <c r="U73" s="1162" t="s">
        <v>592</v>
      </c>
      <c r="V73" s="237"/>
      <c r="W73" s="913" t="s">
        <v>1082</v>
      </c>
    </row>
    <row r="74" spans="1:23" s="7" customFormat="1" ht="15.75" x14ac:dyDescent="0.25">
      <c r="A74" s="426">
        <v>23</v>
      </c>
      <c r="B74" s="515" t="s">
        <v>59</v>
      </c>
      <c r="C74" s="729">
        <f>C27</f>
        <v>-6.1000000000000004E-3</v>
      </c>
      <c r="D74" s="934" t="s">
        <v>44</v>
      </c>
      <c r="E74" s="328" t="s">
        <v>273</v>
      </c>
      <c r="F74" s="426">
        <v>23</v>
      </c>
      <c r="G74" s="729">
        <f>C74</f>
        <v>-6.1000000000000004E-3</v>
      </c>
      <c r="H74" s="149"/>
      <c r="I74" s="149"/>
      <c r="J74" s="426">
        <v>23</v>
      </c>
      <c r="K74" s="729">
        <f>C74</f>
        <v>-6.1000000000000004E-3</v>
      </c>
      <c r="M74" s="426">
        <v>23</v>
      </c>
      <c r="N74" s="1162" t="s">
        <v>592</v>
      </c>
      <c r="O74" s="1156" t="s">
        <v>723</v>
      </c>
      <c r="Q74" s="426">
        <v>23</v>
      </c>
      <c r="R74" s="1163" t="s">
        <v>592</v>
      </c>
      <c r="S74" s="149"/>
      <c r="T74" s="426">
        <v>23</v>
      </c>
      <c r="U74" s="1162" t="s">
        <v>592</v>
      </c>
      <c r="V74" s="333"/>
      <c r="W74" s="913" t="s">
        <v>1107</v>
      </c>
    </row>
    <row r="75" spans="1:23" s="7" customFormat="1" ht="15.75" x14ac:dyDescent="0.25">
      <c r="A75" s="426">
        <v>24</v>
      </c>
      <c r="B75" s="515" t="s">
        <v>60</v>
      </c>
      <c r="C75" s="966" t="s">
        <v>112</v>
      </c>
      <c r="D75" s="934" t="s">
        <v>44</v>
      </c>
      <c r="E75" s="139"/>
      <c r="F75" s="426">
        <v>24</v>
      </c>
      <c r="G75" s="966" t="s">
        <v>112</v>
      </c>
      <c r="H75" s="979"/>
      <c r="I75" s="979"/>
      <c r="J75" s="426">
        <v>24</v>
      </c>
      <c r="K75" s="966" t="s">
        <v>112</v>
      </c>
      <c r="M75" s="426">
        <v>24</v>
      </c>
      <c r="N75" s="1162" t="s">
        <v>592</v>
      </c>
      <c r="O75" s="1156" t="s">
        <v>723</v>
      </c>
      <c r="Q75" s="426">
        <v>24</v>
      </c>
      <c r="R75" s="1163" t="s">
        <v>592</v>
      </c>
      <c r="S75" s="979"/>
      <c r="T75" s="426">
        <v>24</v>
      </c>
      <c r="U75" s="1162" t="s">
        <v>592</v>
      </c>
      <c r="V75" s="237"/>
      <c r="W75" s="913"/>
    </row>
    <row r="76" spans="1:23" ht="15.75" x14ac:dyDescent="0.25">
      <c r="A76" s="426">
        <v>25</v>
      </c>
      <c r="B76" s="515" t="s">
        <v>61</v>
      </c>
      <c r="C76" s="68"/>
      <c r="D76" s="934" t="s">
        <v>44</v>
      </c>
      <c r="E76" s="139"/>
      <c r="F76" s="426">
        <v>25</v>
      </c>
      <c r="G76" s="68"/>
      <c r="H76" s="979"/>
      <c r="I76" s="979"/>
      <c r="J76" s="426">
        <v>25</v>
      </c>
      <c r="K76" s="68"/>
      <c r="M76" s="426">
        <v>25</v>
      </c>
      <c r="N76" s="1162" t="s">
        <v>592</v>
      </c>
      <c r="O76" s="1156" t="s">
        <v>723</v>
      </c>
      <c r="Q76" s="426">
        <v>25</v>
      </c>
      <c r="R76" s="1163" t="s">
        <v>592</v>
      </c>
      <c r="S76" s="979"/>
      <c r="T76" s="426">
        <v>25</v>
      </c>
      <c r="U76" s="1162" t="s">
        <v>592</v>
      </c>
      <c r="V76" s="237"/>
      <c r="W76" s="913"/>
    </row>
    <row r="77" spans="1:23" ht="15.75" x14ac:dyDescent="0.25">
      <c r="A77" s="426">
        <v>26</v>
      </c>
      <c r="B77" s="515" t="s">
        <v>62</v>
      </c>
      <c r="C77" s="68"/>
      <c r="D77" s="934" t="s">
        <v>44</v>
      </c>
      <c r="E77" s="139"/>
      <c r="F77" s="426">
        <v>26</v>
      </c>
      <c r="G77" s="68"/>
      <c r="H77" s="979"/>
      <c r="I77" s="979"/>
      <c r="J77" s="426">
        <v>26</v>
      </c>
      <c r="K77" s="68"/>
      <c r="M77" s="426">
        <v>26</v>
      </c>
      <c r="N77" s="1162" t="s">
        <v>592</v>
      </c>
      <c r="O77" s="1156" t="s">
        <v>723</v>
      </c>
      <c r="Q77" s="426">
        <v>26</v>
      </c>
      <c r="R77" s="1163" t="s">
        <v>592</v>
      </c>
      <c r="S77" s="979"/>
      <c r="T77" s="426">
        <v>26</v>
      </c>
      <c r="U77" s="1162" t="s">
        <v>592</v>
      </c>
      <c r="V77" s="237"/>
      <c r="W77" s="913"/>
    </row>
    <row r="78" spans="1:23" ht="15.75" x14ac:dyDescent="0.25">
      <c r="A78" s="426">
        <v>27</v>
      </c>
      <c r="B78" s="515" t="s">
        <v>63</v>
      </c>
      <c r="C78" s="68"/>
      <c r="D78" s="934" t="s">
        <v>44</v>
      </c>
      <c r="E78" s="139"/>
      <c r="F78" s="426">
        <v>27</v>
      </c>
      <c r="G78" s="68"/>
      <c r="H78" s="979"/>
      <c r="I78" s="979"/>
      <c r="J78" s="426">
        <v>27</v>
      </c>
      <c r="K78" s="68"/>
      <c r="M78" s="426">
        <v>27</v>
      </c>
      <c r="N78" s="1162" t="s">
        <v>592</v>
      </c>
      <c r="O78" s="1156" t="s">
        <v>723</v>
      </c>
      <c r="Q78" s="426">
        <v>27</v>
      </c>
      <c r="R78" s="1163" t="s">
        <v>592</v>
      </c>
      <c r="S78" s="979"/>
      <c r="T78" s="426">
        <v>27</v>
      </c>
      <c r="U78" s="1162" t="s">
        <v>592</v>
      </c>
      <c r="V78" s="237"/>
      <c r="W78" s="913"/>
    </row>
    <row r="79" spans="1:23" ht="15.75" x14ac:dyDescent="0.25">
      <c r="A79" s="426">
        <v>28</v>
      </c>
      <c r="B79" s="515" t="s">
        <v>64</v>
      </c>
      <c r="C79" s="68"/>
      <c r="D79" s="934" t="s">
        <v>44</v>
      </c>
      <c r="E79" s="139"/>
      <c r="F79" s="426">
        <v>28</v>
      </c>
      <c r="G79" s="68"/>
      <c r="H79" s="979"/>
      <c r="I79" s="979"/>
      <c r="J79" s="426">
        <v>28</v>
      </c>
      <c r="K79" s="68"/>
      <c r="M79" s="426">
        <v>28</v>
      </c>
      <c r="N79" s="1162" t="s">
        <v>592</v>
      </c>
      <c r="O79" s="1156" t="s">
        <v>723</v>
      </c>
      <c r="Q79" s="426">
        <v>28</v>
      </c>
      <c r="R79" s="1163" t="s">
        <v>592</v>
      </c>
      <c r="S79" s="979"/>
      <c r="T79" s="426">
        <v>28</v>
      </c>
      <c r="U79" s="1162" t="s">
        <v>592</v>
      </c>
      <c r="V79" s="237"/>
      <c r="W79" s="913"/>
    </row>
    <row r="80" spans="1:23" ht="15.75" x14ac:dyDescent="0.25">
      <c r="A80" s="426">
        <v>29</v>
      </c>
      <c r="B80" s="515" t="s">
        <v>65</v>
      </c>
      <c r="C80" s="68"/>
      <c r="D80" s="934" t="s">
        <v>44</v>
      </c>
      <c r="E80" s="139"/>
      <c r="F80" s="426">
        <v>29</v>
      </c>
      <c r="G80" s="68"/>
      <c r="H80" s="979"/>
      <c r="I80" s="979"/>
      <c r="J80" s="426">
        <v>29</v>
      </c>
      <c r="K80" s="68"/>
      <c r="M80" s="426">
        <v>29</v>
      </c>
      <c r="N80" s="1162" t="s">
        <v>592</v>
      </c>
      <c r="O80" s="1156" t="s">
        <v>723</v>
      </c>
      <c r="Q80" s="426">
        <v>29</v>
      </c>
      <c r="R80" s="1163" t="s">
        <v>592</v>
      </c>
      <c r="S80" s="979"/>
      <c r="T80" s="426">
        <v>29</v>
      </c>
      <c r="U80" s="1162" t="s">
        <v>592</v>
      </c>
      <c r="V80" s="237"/>
      <c r="W80" s="913"/>
    </row>
    <row r="81" spans="1:23" ht="15.75" x14ac:dyDescent="0.25">
      <c r="A81" s="426">
        <v>30</v>
      </c>
      <c r="B81" s="515" t="s">
        <v>66</v>
      </c>
      <c r="C81" s="68"/>
      <c r="D81" s="934" t="s">
        <v>44</v>
      </c>
      <c r="E81" s="139"/>
      <c r="F81" s="426">
        <v>30</v>
      </c>
      <c r="G81" s="68"/>
      <c r="H81" s="979"/>
      <c r="I81" s="979"/>
      <c r="J81" s="426">
        <v>30</v>
      </c>
      <c r="K81" s="68"/>
      <c r="M81" s="426">
        <v>30</v>
      </c>
      <c r="N81" s="1162" t="s">
        <v>592</v>
      </c>
      <c r="O81" s="1156" t="s">
        <v>723</v>
      </c>
      <c r="Q81" s="426">
        <v>30</v>
      </c>
      <c r="R81" s="1163" t="s">
        <v>592</v>
      </c>
      <c r="S81" s="979"/>
      <c r="T81" s="426">
        <v>30</v>
      </c>
      <c r="U81" s="1162" t="s">
        <v>592</v>
      </c>
      <c r="V81" s="237"/>
      <c r="W81" s="913"/>
    </row>
    <row r="82" spans="1:23" ht="15.75" x14ac:dyDescent="0.25">
      <c r="A82" s="426">
        <v>31</v>
      </c>
      <c r="B82" s="515" t="s">
        <v>67</v>
      </c>
      <c r="C82" s="68"/>
      <c r="D82" s="934" t="s">
        <v>44</v>
      </c>
      <c r="E82" s="139"/>
      <c r="F82" s="426">
        <v>31</v>
      </c>
      <c r="G82" s="68"/>
      <c r="H82" s="979"/>
      <c r="I82" s="979"/>
      <c r="J82" s="426">
        <v>31</v>
      </c>
      <c r="K82" s="68"/>
      <c r="M82" s="426">
        <v>31</v>
      </c>
      <c r="N82" s="1162" t="s">
        <v>592</v>
      </c>
      <c r="O82" s="1156" t="s">
        <v>723</v>
      </c>
      <c r="Q82" s="426">
        <v>31</v>
      </c>
      <c r="R82" s="1163" t="s">
        <v>592</v>
      </c>
      <c r="S82" s="979"/>
      <c r="T82" s="426">
        <v>31</v>
      </c>
      <c r="U82" s="1162" t="s">
        <v>592</v>
      </c>
      <c r="V82" s="237"/>
      <c r="W82" s="913"/>
    </row>
    <row r="83" spans="1:23" ht="15.75" x14ac:dyDescent="0.25">
      <c r="A83" s="426">
        <v>32</v>
      </c>
      <c r="B83" s="515" t="s">
        <v>68</v>
      </c>
      <c r="C83" s="68"/>
      <c r="D83" s="934" t="s">
        <v>44</v>
      </c>
      <c r="E83" s="139"/>
      <c r="F83" s="426">
        <v>32</v>
      </c>
      <c r="G83" s="68"/>
      <c r="H83" s="979"/>
      <c r="I83" s="979"/>
      <c r="J83" s="426">
        <v>32</v>
      </c>
      <c r="K83" s="68"/>
      <c r="M83" s="426">
        <v>32</v>
      </c>
      <c r="N83" s="1162" t="s">
        <v>592</v>
      </c>
      <c r="O83" s="1156" t="s">
        <v>723</v>
      </c>
      <c r="Q83" s="426">
        <v>32</v>
      </c>
      <c r="R83" s="1163" t="s">
        <v>592</v>
      </c>
      <c r="S83" s="979"/>
      <c r="T83" s="426">
        <v>32</v>
      </c>
      <c r="U83" s="1162" t="s">
        <v>592</v>
      </c>
      <c r="V83" s="237"/>
      <c r="W83" s="913"/>
    </row>
    <row r="84" spans="1:23" ht="15.75" x14ac:dyDescent="0.25">
      <c r="A84" s="426">
        <v>35</v>
      </c>
      <c r="B84" s="515" t="s">
        <v>72</v>
      </c>
      <c r="C84" s="68"/>
      <c r="D84" s="934" t="s">
        <v>43</v>
      </c>
      <c r="E84" s="139"/>
      <c r="F84" s="426">
        <v>35</v>
      </c>
      <c r="G84" s="68"/>
      <c r="H84" s="979"/>
      <c r="I84" s="979"/>
      <c r="J84" s="426">
        <v>35</v>
      </c>
      <c r="K84" s="68"/>
      <c r="M84" s="426">
        <v>35</v>
      </c>
      <c r="N84" s="1162" t="s">
        <v>592</v>
      </c>
      <c r="O84" s="1156" t="s">
        <v>723</v>
      </c>
      <c r="Q84" s="426">
        <v>35</v>
      </c>
      <c r="R84" s="1163" t="s">
        <v>592</v>
      </c>
      <c r="S84" s="979"/>
      <c r="T84" s="426">
        <v>35</v>
      </c>
      <c r="U84" s="1162" t="s">
        <v>592</v>
      </c>
      <c r="V84" s="237"/>
      <c r="W84" s="913"/>
    </row>
    <row r="85" spans="1:23" ht="15.75" x14ac:dyDescent="0.25">
      <c r="A85" s="426">
        <v>36</v>
      </c>
      <c r="B85" s="515" t="s">
        <v>73</v>
      </c>
      <c r="C85" s="68"/>
      <c r="D85" s="934" t="s">
        <v>44</v>
      </c>
      <c r="E85" s="139"/>
      <c r="F85" s="426">
        <v>36</v>
      </c>
      <c r="G85" s="68"/>
      <c r="H85" s="979"/>
      <c r="I85" s="979"/>
      <c r="J85" s="426">
        <v>36</v>
      </c>
      <c r="K85" s="68"/>
      <c r="M85" s="426">
        <v>36</v>
      </c>
      <c r="N85" s="1162" t="s">
        <v>592</v>
      </c>
      <c r="O85" s="1156" t="s">
        <v>723</v>
      </c>
      <c r="Q85" s="426">
        <v>36</v>
      </c>
      <c r="R85" s="1163" t="s">
        <v>592</v>
      </c>
      <c r="S85" s="979"/>
      <c r="T85" s="426">
        <v>36</v>
      </c>
      <c r="U85" s="1162" t="s">
        <v>592</v>
      </c>
      <c r="V85" s="237"/>
      <c r="W85" s="913"/>
    </row>
    <row r="86" spans="1:23" ht="15.75" x14ac:dyDescent="0.25">
      <c r="A86" s="426">
        <v>37</v>
      </c>
      <c r="B86" s="515" t="s">
        <v>69</v>
      </c>
      <c r="C86" s="18">
        <f>C25/3</f>
        <v>10162756.897260273</v>
      </c>
      <c r="D86" s="934" t="s">
        <v>130</v>
      </c>
      <c r="E86" s="139"/>
      <c r="F86" s="426">
        <v>37</v>
      </c>
      <c r="G86" s="18">
        <f>C86</f>
        <v>10162756.897260273</v>
      </c>
      <c r="H86" s="146"/>
      <c r="I86" s="146"/>
      <c r="J86" s="426">
        <v>37</v>
      </c>
      <c r="K86" s="18">
        <f>C86</f>
        <v>10162756.897260273</v>
      </c>
      <c r="M86" s="426">
        <v>37</v>
      </c>
      <c r="N86" s="1162" t="s">
        <v>592</v>
      </c>
      <c r="O86" s="1156" t="s">
        <v>723</v>
      </c>
      <c r="Q86" s="426">
        <v>37</v>
      </c>
      <c r="R86" s="1163" t="s">
        <v>592</v>
      </c>
      <c r="S86" s="146"/>
      <c r="T86" s="426">
        <v>37</v>
      </c>
      <c r="U86" s="1162" t="s">
        <v>592</v>
      </c>
      <c r="V86" s="334"/>
      <c r="W86" s="913" t="s">
        <v>1108</v>
      </c>
    </row>
    <row r="87" spans="1:23" ht="15.75" x14ac:dyDescent="0.25">
      <c r="A87" s="426">
        <v>38</v>
      </c>
      <c r="B87" s="515" t="s">
        <v>70</v>
      </c>
      <c r="C87" s="61"/>
      <c r="D87" s="934" t="s">
        <v>44</v>
      </c>
      <c r="E87" s="328" t="s">
        <v>273</v>
      </c>
      <c r="F87" s="426">
        <v>38</v>
      </c>
      <c r="G87" s="61"/>
      <c r="H87" s="146"/>
      <c r="I87" s="146"/>
      <c r="J87" s="426">
        <v>38</v>
      </c>
      <c r="K87" s="61"/>
      <c r="M87" s="426">
        <v>38</v>
      </c>
      <c r="N87" s="1162" t="s">
        <v>592</v>
      </c>
      <c r="O87" s="1156" t="s">
        <v>723</v>
      </c>
      <c r="Q87" s="426">
        <v>38</v>
      </c>
      <c r="R87" s="1163" t="s">
        <v>592</v>
      </c>
      <c r="S87" s="146"/>
      <c r="T87" s="426">
        <v>38</v>
      </c>
      <c r="U87" s="1162" t="s">
        <v>592</v>
      </c>
      <c r="V87" s="334"/>
      <c r="W87" s="913">
        <v>5.7</v>
      </c>
    </row>
    <row r="88" spans="1:23" s="7" customFormat="1" ht="15.75" x14ac:dyDescent="0.25">
      <c r="A88" s="426">
        <v>39</v>
      </c>
      <c r="B88" s="515" t="s">
        <v>71</v>
      </c>
      <c r="C88" s="966" t="str">
        <f>C26</f>
        <v>EUR</v>
      </c>
      <c r="D88" s="934" t="s">
        <v>130</v>
      </c>
      <c r="E88" s="139"/>
      <c r="F88" s="426">
        <v>39</v>
      </c>
      <c r="G88" s="966" t="str">
        <f>C88</f>
        <v>EUR</v>
      </c>
      <c r="H88" s="979"/>
      <c r="I88" s="979"/>
      <c r="J88" s="426">
        <v>39</v>
      </c>
      <c r="K88" s="966" t="str">
        <f>G88</f>
        <v>EUR</v>
      </c>
      <c r="M88" s="426">
        <v>39</v>
      </c>
      <c r="N88" s="1162" t="s">
        <v>592</v>
      </c>
      <c r="O88" s="1156" t="s">
        <v>723</v>
      </c>
      <c r="Q88" s="426">
        <v>39</v>
      </c>
      <c r="R88" s="1163" t="s">
        <v>592</v>
      </c>
      <c r="S88" s="979"/>
      <c r="T88" s="426">
        <v>39</v>
      </c>
      <c r="U88" s="1162" t="s">
        <v>592</v>
      </c>
      <c r="V88" s="237"/>
      <c r="W88" s="913">
        <v>5.5</v>
      </c>
    </row>
    <row r="89" spans="1:23" s="7" customFormat="1" ht="15.75" x14ac:dyDescent="0.25">
      <c r="A89" s="426">
        <v>73</v>
      </c>
      <c r="B89" s="515" t="s">
        <v>81</v>
      </c>
      <c r="C89" s="1762" t="b">
        <v>0</v>
      </c>
      <c r="D89" s="545" t="s">
        <v>130</v>
      </c>
      <c r="E89" s="328" t="s">
        <v>273</v>
      </c>
      <c r="F89" s="426">
        <v>73</v>
      </c>
      <c r="G89" s="1762" t="b">
        <v>0</v>
      </c>
      <c r="H89" s="993"/>
      <c r="I89" s="993"/>
      <c r="J89" s="426">
        <v>73</v>
      </c>
      <c r="K89" s="1762" t="b">
        <v>0</v>
      </c>
      <c r="M89" s="426">
        <v>73</v>
      </c>
      <c r="N89" s="1762" t="b">
        <v>0</v>
      </c>
      <c r="O89" s="1179" t="s">
        <v>130</v>
      </c>
      <c r="Q89" s="426">
        <v>73</v>
      </c>
      <c r="R89" s="1762" t="b">
        <v>0</v>
      </c>
      <c r="S89" s="993"/>
      <c r="T89" s="426">
        <v>73</v>
      </c>
      <c r="U89" s="1762" t="b">
        <v>0</v>
      </c>
      <c r="V89" s="239"/>
      <c r="W89" s="913">
        <v>6.1</v>
      </c>
    </row>
    <row r="90" spans="1:23" ht="15.75" x14ac:dyDescent="0.25">
      <c r="A90" s="426">
        <v>74</v>
      </c>
      <c r="B90" s="515" t="s">
        <v>78</v>
      </c>
      <c r="C90" s="1163" t="s">
        <v>901</v>
      </c>
      <c r="D90" s="935" t="s">
        <v>723</v>
      </c>
      <c r="E90" s="139"/>
      <c r="F90" s="426">
        <v>74</v>
      </c>
      <c r="G90" s="1163" t="s">
        <v>901</v>
      </c>
      <c r="H90" s="142"/>
      <c r="I90" s="142"/>
      <c r="J90" s="426">
        <v>74</v>
      </c>
      <c r="K90" s="1163" t="s">
        <v>901</v>
      </c>
      <c r="M90" s="426">
        <v>74</v>
      </c>
      <c r="N90" s="73"/>
      <c r="O90" s="1156" t="s">
        <v>44</v>
      </c>
      <c r="Q90" s="426">
        <v>74</v>
      </c>
      <c r="R90" s="73"/>
      <c r="S90" s="142"/>
      <c r="T90" s="426">
        <v>74</v>
      </c>
      <c r="U90" s="73"/>
      <c r="V90" s="335"/>
      <c r="W90" s="913">
        <v>6.2</v>
      </c>
    </row>
    <row r="91" spans="1:23" ht="15.75" x14ac:dyDescent="0.25">
      <c r="A91" s="426">
        <v>75</v>
      </c>
      <c r="B91" s="515" t="s">
        <v>19</v>
      </c>
      <c r="C91" s="511"/>
      <c r="D91" s="545" t="s">
        <v>44</v>
      </c>
      <c r="F91" s="426">
        <v>75</v>
      </c>
      <c r="G91" s="466"/>
      <c r="H91" s="979"/>
      <c r="I91" s="979"/>
      <c r="J91" s="426">
        <v>75</v>
      </c>
      <c r="K91" s="466"/>
      <c r="M91" s="426">
        <v>75</v>
      </c>
      <c r="N91" s="183" t="s">
        <v>113</v>
      </c>
      <c r="O91" s="1160" t="s">
        <v>44</v>
      </c>
      <c r="P91" s="328" t="s">
        <v>273</v>
      </c>
      <c r="Q91" s="426">
        <v>75</v>
      </c>
      <c r="R91" s="183" t="s">
        <v>113</v>
      </c>
      <c r="S91" s="979"/>
      <c r="T91" s="426">
        <v>75</v>
      </c>
      <c r="U91" s="183" t="s">
        <v>113</v>
      </c>
      <c r="V91" s="237"/>
      <c r="W91" s="913"/>
    </row>
    <row r="92" spans="1:23" ht="15.75" x14ac:dyDescent="0.25">
      <c r="A92" s="426">
        <v>76</v>
      </c>
      <c r="B92" s="1006" t="s">
        <v>30</v>
      </c>
      <c r="C92" s="68"/>
      <c r="D92" s="545" t="s">
        <v>44</v>
      </c>
      <c r="E92" s="139"/>
      <c r="F92" s="426">
        <v>76</v>
      </c>
      <c r="G92" s="68"/>
      <c r="H92" s="979"/>
      <c r="I92" s="979"/>
      <c r="J92" s="426">
        <v>76</v>
      </c>
      <c r="K92" s="68"/>
      <c r="M92" s="426">
        <v>76</v>
      </c>
      <c r="N92" s="68"/>
      <c r="O92" s="1160" t="s">
        <v>44</v>
      </c>
      <c r="Q92" s="426">
        <v>76</v>
      </c>
      <c r="R92" s="68"/>
      <c r="S92" s="979"/>
      <c r="T92" s="426">
        <v>76</v>
      </c>
      <c r="U92" s="68"/>
      <c r="V92" s="237"/>
      <c r="W92" s="913"/>
    </row>
    <row r="93" spans="1:23" ht="15.75" x14ac:dyDescent="0.25">
      <c r="A93" s="426">
        <v>77</v>
      </c>
      <c r="B93" s="1006" t="s">
        <v>31</v>
      </c>
      <c r="C93" s="68"/>
      <c r="D93" s="545" t="s">
        <v>44</v>
      </c>
      <c r="E93" s="139"/>
      <c r="F93" s="426">
        <v>77</v>
      </c>
      <c r="G93" s="68"/>
      <c r="H93" s="979"/>
      <c r="I93" s="979"/>
      <c r="J93" s="426">
        <v>77</v>
      </c>
      <c r="K93" s="68"/>
      <c r="M93" s="426">
        <v>77</v>
      </c>
      <c r="N93" s="68"/>
      <c r="O93" s="1160" t="s">
        <v>44</v>
      </c>
      <c r="Q93" s="426">
        <v>77</v>
      </c>
      <c r="R93" s="68"/>
      <c r="S93" s="979"/>
      <c r="T93" s="426">
        <v>77</v>
      </c>
      <c r="U93" s="68"/>
      <c r="V93" s="237"/>
      <c r="W93" s="913"/>
    </row>
    <row r="94" spans="1:23" ht="15.75" x14ac:dyDescent="0.25">
      <c r="A94" s="426">
        <v>78</v>
      </c>
      <c r="B94" s="1006" t="s">
        <v>77</v>
      </c>
      <c r="C94" s="68"/>
      <c r="D94" s="545" t="s">
        <v>44</v>
      </c>
      <c r="E94" s="139"/>
      <c r="F94" s="426">
        <v>78</v>
      </c>
      <c r="G94" s="68"/>
      <c r="H94" s="979"/>
      <c r="I94" s="979"/>
      <c r="J94" s="426">
        <v>78</v>
      </c>
      <c r="K94" s="68"/>
      <c r="M94" s="426">
        <v>78</v>
      </c>
      <c r="N94" s="183" t="s">
        <v>92</v>
      </c>
      <c r="O94" s="1159" t="s">
        <v>44</v>
      </c>
      <c r="Q94" s="426">
        <v>78</v>
      </c>
      <c r="R94" s="183" t="str">
        <f>N94</f>
        <v>DE0001102317</v>
      </c>
      <c r="S94" s="979"/>
      <c r="T94" s="426">
        <v>78</v>
      </c>
      <c r="U94" s="183" t="str">
        <f>N94</f>
        <v>DE0001102317</v>
      </c>
      <c r="V94" s="237"/>
      <c r="W94" s="913"/>
    </row>
    <row r="95" spans="1:23" ht="15.75" x14ac:dyDescent="0.25">
      <c r="A95" s="426">
        <v>79</v>
      </c>
      <c r="B95" s="1006" t="s">
        <v>76</v>
      </c>
      <c r="C95" s="68"/>
      <c r="D95" s="545" t="s">
        <v>44</v>
      </c>
      <c r="E95" s="139"/>
      <c r="F95" s="426">
        <v>79</v>
      </c>
      <c r="G95" s="68"/>
      <c r="H95" s="979"/>
      <c r="I95" s="979"/>
      <c r="J95" s="426">
        <v>79</v>
      </c>
      <c r="K95" s="68"/>
      <c r="M95" s="426">
        <v>79</v>
      </c>
      <c r="N95" s="183" t="s">
        <v>118</v>
      </c>
      <c r="O95" s="1159" t="s">
        <v>44</v>
      </c>
      <c r="Q95" s="426">
        <v>79</v>
      </c>
      <c r="R95" s="183" t="s">
        <v>118</v>
      </c>
      <c r="S95" s="979"/>
      <c r="T95" s="426">
        <v>79</v>
      </c>
      <c r="U95" s="183" t="s">
        <v>118</v>
      </c>
      <c r="V95" s="237"/>
      <c r="W95" s="913">
        <v>6.12</v>
      </c>
    </row>
    <row r="96" spans="1:23" ht="15.75" x14ac:dyDescent="0.25">
      <c r="A96" s="426">
        <v>83</v>
      </c>
      <c r="B96" s="1006" t="s">
        <v>20</v>
      </c>
      <c r="C96" s="61"/>
      <c r="D96" s="545" t="s">
        <v>44</v>
      </c>
      <c r="E96" s="139"/>
      <c r="F96" s="426">
        <v>83</v>
      </c>
      <c r="G96" s="61"/>
      <c r="H96" s="146"/>
      <c r="I96" s="146"/>
      <c r="J96" s="426">
        <v>83</v>
      </c>
      <c r="K96" s="61"/>
      <c r="M96" s="426">
        <v>83</v>
      </c>
      <c r="N96" s="125">
        <v>-10000000</v>
      </c>
      <c r="O96" s="1160" t="s">
        <v>44</v>
      </c>
      <c r="P96" s="524" t="s">
        <v>273</v>
      </c>
      <c r="Q96" s="426">
        <v>83</v>
      </c>
      <c r="R96" s="125">
        <f>N96</f>
        <v>-10000000</v>
      </c>
      <c r="S96" s="146"/>
      <c r="T96" s="426">
        <v>83</v>
      </c>
      <c r="U96" s="125">
        <f>N96</f>
        <v>-10000000</v>
      </c>
      <c r="V96" s="334"/>
      <c r="W96" s="913" t="s">
        <v>1111</v>
      </c>
    </row>
    <row r="97" spans="1:23" ht="15.75" x14ac:dyDescent="0.25">
      <c r="A97" s="426">
        <v>85</v>
      </c>
      <c r="B97" s="515" t="s">
        <v>21</v>
      </c>
      <c r="C97" s="68"/>
      <c r="D97" s="545" t="s">
        <v>43</v>
      </c>
      <c r="E97" s="139"/>
      <c r="F97" s="426">
        <v>85</v>
      </c>
      <c r="G97" s="68"/>
      <c r="H97" s="979"/>
      <c r="I97" s="979"/>
      <c r="J97" s="426">
        <v>85</v>
      </c>
      <c r="K97" s="68"/>
      <c r="M97" s="426">
        <v>85</v>
      </c>
      <c r="N97" s="183" t="s">
        <v>99</v>
      </c>
      <c r="O97" s="1156" t="s">
        <v>43</v>
      </c>
      <c r="Q97" s="426">
        <v>85</v>
      </c>
      <c r="R97" s="183" t="s">
        <v>99</v>
      </c>
      <c r="S97" s="979"/>
      <c r="T97" s="426">
        <v>85</v>
      </c>
      <c r="U97" s="183" t="s">
        <v>99</v>
      </c>
      <c r="V97" s="237"/>
      <c r="W97" s="913">
        <v>6.5</v>
      </c>
    </row>
    <row r="98" spans="1:23" ht="15.75" x14ac:dyDescent="0.25">
      <c r="A98" s="426">
        <v>86</v>
      </c>
      <c r="B98" s="515" t="s">
        <v>22</v>
      </c>
      <c r="C98" s="68"/>
      <c r="D98" s="545" t="s">
        <v>43</v>
      </c>
      <c r="E98" s="139"/>
      <c r="F98" s="426">
        <v>86</v>
      </c>
      <c r="G98" s="68"/>
      <c r="H98" s="979"/>
      <c r="I98" s="979"/>
      <c r="J98" s="426">
        <v>86</v>
      </c>
      <c r="K98" s="68"/>
      <c r="M98" s="426">
        <v>86</v>
      </c>
      <c r="N98" s="1153"/>
      <c r="O98" s="1176" t="s">
        <v>43</v>
      </c>
      <c r="P98" s="524" t="s">
        <v>273</v>
      </c>
      <c r="Q98" s="426">
        <v>86</v>
      </c>
      <c r="R98" s="1153"/>
      <c r="S98" s="979"/>
      <c r="T98" s="426">
        <v>86</v>
      </c>
      <c r="U98" s="1153"/>
      <c r="V98" s="237"/>
      <c r="W98" s="913">
        <v>6.6</v>
      </c>
    </row>
    <row r="99" spans="1:23" ht="15.75" x14ac:dyDescent="0.25">
      <c r="A99" s="426">
        <v>87</v>
      </c>
      <c r="B99" s="515" t="s">
        <v>23</v>
      </c>
      <c r="C99" s="187"/>
      <c r="D99" s="545" t="s">
        <v>44</v>
      </c>
      <c r="E99" s="328"/>
      <c r="F99" s="426">
        <v>87</v>
      </c>
      <c r="G99" s="246"/>
      <c r="H99" s="995"/>
      <c r="I99" s="995"/>
      <c r="J99" s="426">
        <v>87</v>
      </c>
      <c r="K99" s="246"/>
      <c r="M99" s="426">
        <v>87</v>
      </c>
      <c r="N99" s="123">
        <v>102.13826027397259</v>
      </c>
      <c r="O99" s="1177" t="s">
        <v>44</v>
      </c>
      <c r="P99" s="524"/>
      <c r="Q99" s="426">
        <v>87</v>
      </c>
      <c r="R99" s="167">
        <f>N99</f>
        <v>102.13826027397259</v>
      </c>
      <c r="S99" s="995"/>
      <c r="T99" s="426">
        <v>87</v>
      </c>
      <c r="U99" s="167">
        <f>N99</f>
        <v>102.13826027397259</v>
      </c>
      <c r="V99" s="355"/>
      <c r="W99" s="913">
        <v>6.7</v>
      </c>
    </row>
    <row r="100" spans="1:23" ht="15.75" x14ac:dyDescent="0.25">
      <c r="A100" s="426">
        <v>88</v>
      </c>
      <c r="B100" s="515" t="s">
        <v>24</v>
      </c>
      <c r="C100" s="61"/>
      <c r="D100" s="545" t="s">
        <v>44</v>
      </c>
      <c r="E100" s="328"/>
      <c r="F100" s="426">
        <v>88</v>
      </c>
      <c r="G100" s="61"/>
      <c r="H100" s="146"/>
      <c r="I100" s="146"/>
      <c r="J100" s="426">
        <v>88</v>
      </c>
      <c r="K100" s="61"/>
      <c r="M100" s="426">
        <v>88</v>
      </c>
      <c r="N100" s="1094">
        <v>10213826.027397258</v>
      </c>
      <c r="O100" s="1177" t="s">
        <v>44</v>
      </c>
      <c r="Q100" s="426">
        <v>88</v>
      </c>
      <c r="R100" s="184">
        <f>N100</f>
        <v>10213826.027397258</v>
      </c>
      <c r="S100" s="146"/>
      <c r="T100" s="426">
        <v>88</v>
      </c>
      <c r="U100" s="184">
        <f>N100</f>
        <v>10213826.027397258</v>
      </c>
      <c r="V100" s="334"/>
      <c r="W100" s="913" t="s">
        <v>1112</v>
      </c>
    </row>
    <row r="101" spans="1:23" ht="15.75" x14ac:dyDescent="0.25">
      <c r="A101" s="426">
        <v>89</v>
      </c>
      <c r="B101" s="515" t="s">
        <v>25</v>
      </c>
      <c r="C101" s="120"/>
      <c r="D101" s="545" t="s">
        <v>44</v>
      </c>
      <c r="E101" s="139"/>
      <c r="F101" s="426">
        <v>89</v>
      </c>
      <c r="G101" s="120"/>
      <c r="H101" s="150"/>
      <c r="I101" s="150"/>
      <c r="J101" s="426">
        <v>89</v>
      </c>
      <c r="K101" s="120"/>
      <c r="M101" s="426">
        <v>89</v>
      </c>
      <c r="N101" s="74">
        <v>0.5</v>
      </c>
      <c r="O101" s="1178" t="s">
        <v>44</v>
      </c>
      <c r="Q101" s="426">
        <v>89</v>
      </c>
      <c r="R101" s="74">
        <v>0.5</v>
      </c>
      <c r="S101" s="150"/>
      <c r="T101" s="426">
        <v>89</v>
      </c>
      <c r="U101" s="74">
        <v>0.5</v>
      </c>
      <c r="V101" s="337"/>
      <c r="W101" s="913" t="s">
        <v>1113</v>
      </c>
    </row>
    <row r="102" spans="1:23" ht="15.75" x14ac:dyDescent="0.25">
      <c r="A102" s="426">
        <v>90</v>
      </c>
      <c r="B102" s="515" t="s">
        <v>26</v>
      </c>
      <c r="C102" s="68"/>
      <c r="D102" s="545" t="s">
        <v>44</v>
      </c>
      <c r="E102" s="139"/>
      <c r="F102" s="426">
        <v>90</v>
      </c>
      <c r="G102" s="68"/>
      <c r="H102" s="979"/>
      <c r="I102" s="979"/>
      <c r="J102" s="426">
        <v>90</v>
      </c>
      <c r="K102" s="68"/>
      <c r="M102" s="426">
        <v>90</v>
      </c>
      <c r="N102" s="183" t="s">
        <v>114</v>
      </c>
      <c r="O102" s="1176" t="s">
        <v>44</v>
      </c>
      <c r="Q102" s="426">
        <v>90</v>
      </c>
      <c r="R102" s="183" t="s">
        <v>114</v>
      </c>
      <c r="S102" s="979"/>
      <c r="T102" s="426">
        <v>90</v>
      </c>
      <c r="U102" s="183" t="s">
        <v>114</v>
      </c>
      <c r="V102" s="237"/>
      <c r="W102" s="913">
        <v>6.13</v>
      </c>
    </row>
    <row r="103" spans="1:23" ht="15.75" x14ac:dyDescent="0.25">
      <c r="A103" s="426">
        <v>91</v>
      </c>
      <c r="B103" s="515" t="s">
        <v>27</v>
      </c>
      <c r="C103" s="121"/>
      <c r="D103" s="545" t="s">
        <v>44</v>
      </c>
      <c r="E103" s="328"/>
      <c r="F103" s="426">
        <v>91</v>
      </c>
      <c r="G103" s="121"/>
      <c r="H103" s="151"/>
      <c r="I103" s="151"/>
      <c r="J103" s="426">
        <v>91</v>
      </c>
      <c r="K103" s="121"/>
      <c r="M103" s="426">
        <v>91</v>
      </c>
      <c r="N103" s="75" t="s">
        <v>121</v>
      </c>
      <c r="O103" s="1176" t="s">
        <v>44</v>
      </c>
      <c r="Q103" s="426">
        <v>91</v>
      </c>
      <c r="R103" s="75" t="s">
        <v>121</v>
      </c>
      <c r="S103" s="151"/>
      <c r="T103" s="426">
        <v>91</v>
      </c>
      <c r="U103" s="75" t="s">
        <v>121</v>
      </c>
      <c r="V103" s="338"/>
      <c r="W103" s="913"/>
    </row>
    <row r="104" spans="1:23" ht="15.75" x14ac:dyDescent="0.25">
      <c r="A104" s="426">
        <v>92</v>
      </c>
      <c r="B104" s="515" t="s">
        <v>28</v>
      </c>
      <c r="C104" s="68"/>
      <c r="D104" s="545" t="s">
        <v>44</v>
      </c>
      <c r="E104" s="139"/>
      <c r="F104" s="426">
        <v>92</v>
      </c>
      <c r="G104" s="68"/>
      <c r="H104" s="979"/>
      <c r="I104" s="979"/>
      <c r="J104" s="426">
        <v>92</v>
      </c>
      <c r="K104" s="68"/>
      <c r="M104" s="426">
        <v>92</v>
      </c>
      <c r="N104" s="183" t="s">
        <v>115</v>
      </c>
      <c r="O104" s="1160" t="s">
        <v>44</v>
      </c>
      <c r="Q104" s="426">
        <v>92</v>
      </c>
      <c r="R104" s="183" t="s">
        <v>115</v>
      </c>
      <c r="S104" s="979"/>
      <c r="T104" s="426">
        <v>92</v>
      </c>
      <c r="U104" s="183" t="s">
        <v>115</v>
      </c>
      <c r="V104" s="237"/>
      <c r="W104" s="913">
        <v>6.11</v>
      </c>
    </row>
    <row r="105" spans="1:23" ht="15.75" x14ac:dyDescent="0.25">
      <c r="A105" s="426">
        <v>93</v>
      </c>
      <c r="B105" s="515" t="s">
        <v>75</v>
      </c>
      <c r="C105" s="76"/>
      <c r="D105" s="545" t="s">
        <v>44</v>
      </c>
      <c r="E105" s="139"/>
      <c r="F105" s="426">
        <v>93</v>
      </c>
      <c r="G105" s="76"/>
      <c r="H105" s="143"/>
      <c r="I105" s="143"/>
      <c r="J105" s="426">
        <v>93</v>
      </c>
      <c r="K105" s="76"/>
      <c r="M105" s="426">
        <v>93</v>
      </c>
      <c r="N105" s="22" t="s">
        <v>119</v>
      </c>
      <c r="O105" s="1160" t="s">
        <v>44</v>
      </c>
      <c r="Q105" s="426">
        <v>93</v>
      </c>
      <c r="R105" s="22" t="s">
        <v>119</v>
      </c>
      <c r="S105" s="143"/>
      <c r="T105" s="426">
        <v>93</v>
      </c>
      <c r="U105" s="22" t="s">
        <v>119</v>
      </c>
      <c r="V105" s="339"/>
      <c r="W105" s="1647">
        <v>6.1</v>
      </c>
    </row>
    <row r="106" spans="1:23" ht="15.75" x14ac:dyDescent="0.25">
      <c r="A106" s="426">
        <v>94</v>
      </c>
      <c r="B106" s="515" t="s">
        <v>74</v>
      </c>
      <c r="C106" s="68"/>
      <c r="D106" s="545" t="s">
        <v>44</v>
      </c>
      <c r="E106" s="139"/>
      <c r="F106" s="426">
        <v>94</v>
      </c>
      <c r="G106" s="68"/>
      <c r="H106" s="979"/>
      <c r="I106" s="979"/>
      <c r="J106" s="426">
        <v>94</v>
      </c>
      <c r="K106" s="68"/>
      <c r="M106" s="426">
        <v>94</v>
      </c>
      <c r="N106" s="183" t="s">
        <v>116</v>
      </c>
      <c r="O106" s="1160" t="s">
        <v>44</v>
      </c>
      <c r="Q106" s="426">
        <v>94</v>
      </c>
      <c r="R106" s="183" t="s">
        <v>116</v>
      </c>
      <c r="S106" s="979"/>
      <c r="T106" s="426">
        <v>94</v>
      </c>
      <c r="U106" s="183" t="s">
        <v>116</v>
      </c>
      <c r="V106" s="237"/>
      <c r="W106" s="913">
        <v>6.14</v>
      </c>
    </row>
    <row r="107" spans="1:23" s="7" customFormat="1" ht="15.75" x14ac:dyDescent="0.25">
      <c r="A107" s="426">
        <v>95</v>
      </c>
      <c r="B107" s="1006" t="s">
        <v>38</v>
      </c>
      <c r="C107" s="966" t="b">
        <v>1</v>
      </c>
      <c r="D107" s="545" t="s">
        <v>44</v>
      </c>
      <c r="E107" s="328" t="s">
        <v>273</v>
      </c>
      <c r="F107" s="426">
        <v>95</v>
      </c>
      <c r="G107" s="966" t="b">
        <v>1</v>
      </c>
      <c r="H107" s="979"/>
      <c r="I107" s="979"/>
      <c r="J107" s="426">
        <v>95</v>
      </c>
      <c r="K107" s="966" t="b">
        <v>1</v>
      </c>
      <c r="M107" s="426">
        <v>95</v>
      </c>
      <c r="N107" s="966" t="b">
        <v>1</v>
      </c>
      <c r="O107" s="1160" t="s">
        <v>44</v>
      </c>
      <c r="Q107" s="426">
        <v>95</v>
      </c>
      <c r="R107" s="966" t="b">
        <v>1</v>
      </c>
      <c r="S107" s="979"/>
      <c r="T107" s="426">
        <v>95</v>
      </c>
      <c r="U107" s="966" t="b">
        <v>1</v>
      </c>
      <c r="V107" s="237"/>
      <c r="W107" s="913">
        <v>6.15</v>
      </c>
    </row>
    <row r="108" spans="1:23" ht="15.75" x14ac:dyDescent="0.25">
      <c r="A108" s="203">
        <v>96</v>
      </c>
      <c r="B108" s="526" t="s">
        <v>36</v>
      </c>
      <c r="C108" s="71" t="s">
        <v>260</v>
      </c>
      <c r="D108" s="545" t="s">
        <v>44</v>
      </c>
      <c r="E108" s="524" t="s">
        <v>273</v>
      </c>
      <c r="F108" s="203">
        <v>96</v>
      </c>
      <c r="G108" s="71" t="s">
        <v>260</v>
      </c>
      <c r="H108" s="981"/>
      <c r="I108" s="979"/>
      <c r="J108" s="203">
        <v>96</v>
      </c>
      <c r="K108" s="71" t="s">
        <v>260</v>
      </c>
      <c r="M108" s="203">
        <v>96</v>
      </c>
      <c r="N108" s="94"/>
      <c r="O108" s="1160" t="s">
        <v>44</v>
      </c>
      <c r="Q108" s="203">
        <v>96</v>
      </c>
      <c r="R108" s="94"/>
      <c r="S108" s="979"/>
      <c r="T108" s="203">
        <v>96</v>
      </c>
      <c r="U108" s="94"/>
      <c r="V108" s="332"/>
      <c r="W108" s="913">
        <v>6.4</v>
      </c>
    </row>
    <row r="109" spans="1:23" ht="15.75" x14ac:dyDescent="0.25">
      <c r="A109" s="203">
        <v>97</v>
      </c>
      <c r="B109" s="526" t="s">
        <v>32</v>
      </c>
      <c r="C109" s="68"/>
      <c r="D109" s="545" t="s">
        <v>44</v>
      </c>
      <c r="F109" s="203">
        <v>97</v>
      </c>
      <c r="G109" s="68"/>
      <c r="H109" s="979"/>
      <c r="I109" s="979"/>
      <c r="J109" s="203">
        <v>97</v>
      </c>
      <c r="K109" s="68"/>
      <c r="M109" s="203">
        <v>97</v>
      </c>
      <c r="N109" s="1162" t="s">
        <v>592</v>
      </c>
      <c r="O109" s="1160" t="s">
        <v>723</v>
      </c>
      <c r="Q109" s="203">
        <v>97</v>
      </c>
      <c r="R109" s="1163" t="s">
        <v>592</v>
      </c>
      <c r="S109" s="979"/>
      <c r="T109" s="203">
        <v>97</v>
      </c>
      <c r="U109" s="1162" t="s">
        <v>592</v>
      </c>
      <c r="V109" s="237"/>
      <c r="W109" s="913"/>
    </row>
    <row r="110" spans="1:23" s="7" customFormat="1" ht="15.75" x14ac:dyDescent="0.25">
      <c r="A110" s="203">
        <v>98</v>
      </c>
      <c r="B110" s="526" t="s">
        <v>39</v>
      </c>
      <c r="C110" s="1644" t="s">
        <v>47</v>
      </c>
      <c r="D110" s="934" t="s">
        <v>130</v>
      </c>
      <c r="F110" s="203">
        <v>98</v>
      </c>
      <c r="G110" s="1644" t="s">
        <v>47</v>
      </c>
      <c r="H110" s="181"/>
      <c r="I110" s="1632"/>
      <c r="J110" s="203">
        <v>98</v>
      </c>
      <c r="K110" s="1644" t="s">
        <v>47</v>
      </c>
      <c r="L110" s="230"/>
      <c r="M110" s="203">
        <v>98</v>
      </c>
      <c r="N110" s="1644" t="s">
        <v>45</v>
      </c>
      <c r="O110" s="203" t="s">
        <v>130</v>
      </c>
      <c r="P110" s="230"/>
      <c r="Q110" s="203">
        <v>98</v>
      </c>
      <c r="R110" s="1644" t="s">
        <v>45</v>
      </c>
      <c r="S110" s="1632"/>
      <c r="T110" s="203">
        <v>98</v>
      </c>
      <c r="U110" s="1644" t="s">
        <v>45</v>
      </c>
      <c r="V110" s="332"/>
      <c r="W110" s="913" t="s">
        <v>1115</v>
      </c>
    </row>
    <row r="111" spans="1:23" s="7" customFormat="1" ht="16.5" thickBot="1" x14ac:dyDescent="0.3">
      <c r="A111" s="203">
        <v>99</v>
      </c>
      <c r="B111" s="526" t="s">
        <v>29</v>
      </c>
      <c r="C111" s="991" t="s">
        <v>117</v>
      </c>
      <c r="D111" s="934" t="s">
        <v>130</v>
      </c>
      <c r="F111" s="203">
        <v>99</v>
      </c>
      <c r="G111" s="966" t="s">
        <v>117</v>
      </c>
      <c r="H111" s="979"/>
      <c r="I111" s="979"/>
      <c r="J111" s="203">
        <v>99</v>
      </c>
      <c r="K111" s="966" t="s">
        <v>117</v>
      </c>
      <c r="M111" s="203">
        <v>99</v>
      </c>
      <c r="N111" s="1162" t="s">
        <v>592</v>
      </c>
      <c r="O111" s="1161"/>
      <c r="Q111" s="203">
        <v>99</v>
      </c>
      <c r="R111" s="1163" t="s">
        <v>592</v>
      </c>
      <c r="S111" s="979"/>
      <c r="T111" s="203">
        <v>99</v>
      </c>
      <c r="U111" s="1162" t="s">
        <v>592</v>
      </c>
      <c r="V111" s="237"/>
      <c r="W111" s="913">
        <v>8.1</v>
      </c>
    </row>
    <row r="112" spans="1:23" s="7" customFormat="1" ht="15.75" x14ac:dyDescent="0.25">
      <c r="A112" s="134" t="s">
        <v>122</v>
      </c>
      <c r="C112" s="63">
        <v>38</v>
      </c>
      <c r="D112" s="53"/>
      <c r="E112" s="53"/>
      <c r="G112" s="63">
        <v>38</v>
      </c>
      <c r="H112" s="63"/>
      <c r="I112" s="63"/>
      <c r="K112" s="63">
        <v>38</v>
      </c>
      <c r="N112" s="63">
        <v>26</v>
      </c>
      <c r="O112" s="53"/>
      <c r="P112" s="53"/>
      <c r="R112" s="63">
        <v>26</v>
      </c>
      <c r="S112" s="63"/>
      <c r="U112" s="63">
        <v>26</v>
      </c>
      <c r="V112" s="979"/>
    </row>
    <row r="113" spans="1:22" s="7" customFormat="1" ht="15.75" x14ac:dyDescent="0.25">
      <c r="A113" s="116"/>
      <c r="B113" s="116"/>
      <c r="C113" s="134"/>
      <c r="D113" s="53"/>
      <c r="E113" s="134"/>
      <c r="F113" s="116"/>
      <c r="G113" s="116"/>
      <c r="H113" s="116"/>
      <c r="I113" s="116"/>
      <c r="J113" s="116"/>
      <c r="K113" s="116"/>
      <c r="L113" s="116"/>
      <c r="M113" s="2394" t="s">
        <v>793</v>
      </c>
      <c r="N113" s="2394"/>
      <c r="O113" s="2394"/>
      <c r="P113" s="2394"/>
      <c r="Q113" s="2394"/>
      <c r="R113" s="2394"/>
      <c r="S113" s="2394"/>
      <c r="T113" s="2394"/>
      <c r="U113" s="2394"/>
      <c r="V113" s="168"/>
    </row>
    <row r="114" spans="1:22" s="7" customFormat="1" ht="15.75" customHeight="1" x14ac:dyDescent="0.25">
      <c r="A114" s="635">
        <v>1.1000000000000001</v>
      </c>
      <c r="B114" s="2257" t="s">
        <v>158</v>
      </c>
      <c r="C114" s="2257"/>
      <c r="D114" s="2257"/>
      <c r="E114" s="2257"/>
      <c r="F114" s="643"/>
      <c r="G114" s="2399"/>
      <c r="H114" s="2399"/>
      <c r="I114" s="2399"/>
      <c r="J114" s="2399"/>
      <c r="K114" s="116"/>
      <c r="L114" s="116"/>
      <c r="M114" s="656">
        <v>1.1000000000000001</v>
      </c>
      <c r="N114" s="2199" t="s">
        <v>534</v>
      </c>
      <c r="O114" s="2199"/>
      <c r="P114" s="2199"/>
      <c r="Q114" s="2199"/>
      <c r="R114" s="2199"/>
      <c r="S114" s="2199"/>
      <c r="T114" s="2199"/>
      <c r="U114" s="2199"/>
      <c r="V114" s="168"/>
    </row>
    <row r="115" spans="1:22" s="7" customFormat="1" ht="15.75" customHeight="1" x14ac:dyDescent="0.25">
      <c r="A115" s="2258">
        <v>1.2</v>
      </c>
      <c r="B115" s="2185" t="s">
        <v>803</v>
      </c>
      <c r="C115" s="2186"/>
      <c r="D115" s="2186"/>
      <c r="E115" s="2187"/>
      <c r="F115" s="643"/>
      <c r="G115" s="2384"/>
      <c r="H115" s="2384"/>
      <c r="I115" s="2384"/>
      <c r="J115" s="2384"/>
      <c r="K115" s="116"/>
      <c r="L115" s="116"/>
      <c r="M115" s="656">
        <v>2.2999999999999998</v>
      </c>
      <c r="N115" s="2199" t="s">
        <v>907</v>
      </c>
      <c r="O115" s="2199"/>
      <c r="P115" s="2199"/>
      <c r="Q115" s="2199"/>
      <c r="R115" s="2199"/>
      <c r="S115" s="2199"/>
      <c r="T115" s="2199"/>
      <c r="U115" s="2199"/>
      <c r="V115" s="168"/>
    </row>
    <row r="116" spans="1:22" s="7" customFormat="1" ht="15.75" customHeight="1" x14ac:dyDescent="0.25">
      <c r="A116" s="2259"/>
      <c r="B116" s="2210"/>
      <c r="C116" s="2211"/>
      <c r="D116" s="2211"/>
      <c r="E116" s="2212"/>
      <c r="F116" s="643"/>
      <c r="G116" s="2384"/>
      <c r="H116" s="2384"/>
      <c r="I116" s="2384"/>
      <c r="J116" s="2384"/>
      <c r="K116" s="116"/>
      <c r="L116" s="116"/>
      <c r="M116" s="656">
        <v>2.83</v>
      </c>
      <c r="N116" s="2224" t="s">
        <v>1119</v>
      </c>
      <c r="O116" s="2224"/>
      <c r="P116" s="2224"/>
      <c r="Q116" s="2224"/>
      <c r="R116" s="2224"/>
      <c r="S116" s="2224"/>
      <c r="T116" s="2224"/>
      <c r="U116" s="2224"/>
      <c r="V116" s="168"/>
    </row>
    <row r="117" spans="1:22" s="7" customFormat="1" ht="15.75" customHeight="1" x14ac:dyDescent="0.25">
      <c r="A117" s="635">
        <v>1.7</v>
      </c>
      <c r="B117" s="2222" t="s">
        <v>380</v>
      </c>
      <c r="C117" s="2222"/>
      <c r="D117" s="2222"/>
      <c r="E117" s="2222"/>
      <c r="F117" s="643"/>
      <c r="G117" s="2384"/>
      <c r="H117" s="2384"/>
      <c r="I117" s="2384"/>
      <c r="J117" s="2384"/>
      <c r="K117" s="116"/>
      <c r="L117" s="116"/>
      <c r="M117" s="656">
        <v>2.86</v>
      </c>
      <c r="N117" s="2224" t="s">
        <v>848</v>
      </c>
      <c r="O117" s="2224"/>
      <c r="P117" s="2224"/>
      <c r="Q117" s="2224"/>
      <c r="R117" s="2224"/>
      <c r="S117" s="2224"/>
      <c r="T117" s="2224"/>
      <c r="U117" s="2224"/>
      <c r="V117" s="168"/>
    </row>
    <row r="118" spans="1:22" s="7" customFormat="1" ht="15.75" customHeight="1" x14ac:dyDescent="0.25">
      <c r="A118" s="635">
        <v>1.8</v>
      </c>
      <c r="B118" s="2222" t="s">
        <v>381</v>
      </c>
      <c r="C118" s="2222"/>
      <c r="D118" s="2222"/>
      <c r="E118" s="2222"/>
      <c r="F118" s="2397"/>
      <c r="G118" s="2240"/>
      <c r="H118" s="2240"/>
      <c r="I118" s="2240"/>
      <c r="J118" s="2240"/>
      <c r="K118" s="116"/>
      <c r="L118" s="116"/>
      <c r="M118" s="656">
        <v>2.91</v>
      </c>
      <c r="N118" s="2224" t="s">
        <v>916</v>
      </c>
      <c r="O118" s="2224"/>
      <c r="P118" s="2224"/>
      <c r="Q118" s="2224"/>
      <c r="R118" s="2224"/>
      <c r="S118" s="2224"/>
      <c r="T118" s="2224"/>
      <c r="U118" s="2224"/>
      <c r="V118" s="168"/>
    </row>
    <row r="119" spans="1:22" s="7" customFormat="1" ht="15.75" customHeight="1" x14ac:dyDescent="0.25">
      <c r="A119" s="638">
        <v>1.1000000000000001</v>
      </c>
      <c r="B119" s="2222" t="s">
        <v>382</v>
      </c>
      <c r="C119" s="2222"/>
      <c r="D119" s="2222"/>
      <c r="E119" s="2222"/>
      <c r="F119" s="2397"/>
      <c r="G119" s="2240"/>
      <c r="H119" s="2240"/>
      <c r="I119" s="2240"/>
      <c r="J119" s="2240"/>
      <c r="K119" s="116"/>
      <c r="L119" s="116"/>
      <c r="M119" s="116"/>
      <c r="V119" s="168"/>
    </row>
    <row r="120" spans="1:22" s="7" customFormat="1" ht="15.75" customHeight="1" x14ac:dyDescent="0.25">
      <c r="A120" s="635">
        <v>1.1299999999999999</v>
      </c>
      <c r="B120" s="2219" t="s">
        <v>737</v>
      </c>
      <c r="C120" s="2220"/>
      <c r="D120" s="2220"/>
      <c r="E120" s="2221"/>
      <c r="F120" s="646"/>
      <c r="G120" s="2384"/>
      <c r="H120" s="2384"/>
      <c r="I120" s="2384"/>
      <c r="J120" s="2384"/>
      <c r="K120" s="116"/>
      <c r="L120" s="116"/>
      <c r="M120" s="116"/>
      <c r="V120" s="168"/>
    </row>
    <row r="121" spans="1:22" s="7" customFormat="1" ht="15.75" x14ac:dyDescent="0.25">
      <c r="A121" s="2258">
        <v>1.17</v>
      </c>
      <c r="B121" s="2224" t="s">
        <v>360</v>
      </c>
      <c r="C121" s="2224"/>
      <c r="D121" s="2224"/>
      <c r="E121" s="2224"/>
      <c r="F121" s="2397"/>
      <c r="G121" s="2240"/>
      <c r="H121" s="2240"/>
      <c r="I121" s="2240"/>
      <c r="J121" s="2240"/>
      <c r="K121" s="116"/>
      <c r="L121" s="116"/>
      <c r="M121" s="116"/>
      <c r="V121" s="168"/>
    </row>
    <row r="122" spans="1:22" s="7" customFormat="1" ht="15.75" customHeight="1" x14ac:dyDescent="0.25">
      <c r="A122" s="2259"/>
      <c r="B122" s="2224"/>
      <c r="C122" s="2224"/>
      <c r="D122" s="2224"/>
      <c r="E122" s="2224"/>
      <c r="F122" s="2397"/>
      <c r="G122" s="2240"/>
      <c r="H122" s="2240"/>
      <c r="I122" s="2240"/>
      <c r="J122" s="2240"/>
      <c r="K122" s="116"/>
      <c r="L122" s="116"/>
      <c r="M122" s="116"/>
      <c r="V122" s="168"/>
    </row>
    <row r="123" spans="1:22" s="7" customFormat="1" ht="15.75" x14ac:dyDescent="0.25">
      <c r="A123" s="635">
        <v>2.1</v>
      </c>
      <c r="B123" s="2222" t="s">
        <v>384</v>
      </c>
      <c r="C123" s="2222"/>
      <c r="D123" s="2222"/>
      <c r="E123" s="2222"/>
      <c r="F123" s="643"/>
      <c r="G123" s="2384"/>
      <c r="H123" s="2384"/>
      <c r="I123" s="2384"/>
      <c r="J123" s="2384"/>
      <c r="K123" s="116"/>
      <c r="L123" s="116"/>
      <c r="M123" s="116"/>
      <c r="V123" s="168"/>
    </row>
    <row r="124" spans="1:22" s="7" customFormat="1" ht="15.75" x14ac:dyDescent="0.25">
      <c r="A124" s="2258">
        <v>2.8</v>
      </c>
      <c r="B124" s="2224" t="s">
        <v>633</v>
      </c>
      <c r="C124" s="2224"/>
      <c r="D124" s="2224"/>
      <c r="E124" s="2224"/>
      <c r="F124" s="643"/>
      <c r="G124" s="2398"/>
      <c r="H124" s="2398"/>
      <c r="I124" s="2398"/>
      <c r="J124" s="2398"/>
      <c r="K124" s="116"/>
      <c r="L124" s="116"/>
      <c r="M124" s="116"/>
      <c r="V124" s="168"/>
    </row>
    <row r="125" spans="1:22" s="7" customFormat="1" ht="15.75" x14ac:dyDescent="0.25">
      <c r="A125" s="2259"/>
      <c r="B125" s="2224"/>
      <c r="C125" s="2224"/>
      <c r="D125" s="2224"/>
      <c r="E125" s="2224"/>
      <c r="F125" s="175"/>
      <c r="G125" s="2310"/>
      <c r="H125" s="2310"/>
      <c r="I125" s="2310"/>
      <c r="J125" s="2310"/>
      <c r="K125" s="116"/>
      <c r="L125" s="116"/>
      <c r="M125" s="116"/>
      <c r="V125" s="168"/>
    </row>
    <row r="126" spans="1:22" s="7" customFormat="1" ht="15.75" x14ac:dyDescent="0.25">
      <c r="A126" s="635">
        <v>2.14</v>
      </c>
      <c r="B126" s="2222" t="s">
        <v>804</v>
      </c>
      <c r="C126" s="2222"/>
      <c r="D126" s="2222"/>
      <c r="E126" s="2222"/>
      <c r="F126" s="175"/>
      <c r="G126" s="2310"/>
      <c r="H126" s="2310"/>
      <c r="I126" s="2310"/>
      <c r="J126" s="2310"/>
      <c r="K126" s="116"/>
      <c r="L126" s="116"/>
      <c r="V126" s="168"/>
    </row>
    <row r="127" spans="1:22" s="7" customFormat="1" ht="15.75" customHeight="1" x14ac:dyDescent="0.25">
      <c r="A127" s="635">
        <v>2.16</v>
      </c>
      <c r="B127" s="2222" t="s">
        <v>313</v>
      </c>
      <c r="C127" s="2222"/>
      <c r="D127" s="2222"/>
      <c r="E127" s="2222"/>
      <c r="F127" s="516"/>
      <c r="G127" s="2231"/>
      <c r="H127" s="2231"/>
      <c r="I127" s="2231"/>
      <c r="J127" s="2231"/>
      <c r="K127" s="116"/>
      <c r="L127" s="116"/>
      <c r="V127" s="168"/>
    </row>
    <row r="128" spans="1:22" ht="15.75" x14ac:dyDescent="0.25">
      <c r="A128" s="1207">
        <v>2.17</v>
      </c>
      <c r="B128" s="2224" t="s">
        <v>915</v>
      </c>
      <c r="C128" s="2224"/>
      <c r="D128" s="2224"/>
      <c r="E128" s="2224"/>
      <c r="F128" s="644"/>
      <c r="G128" s="2384"/>
      <c r="H128" s="2384"/>
      <c r="I128" s="2384"/>
      <c r="J128" s="2384"/>
      <c r="K128" s="116"/>
      <c r="L128" s="116"/>
      <c r="N128" s="7"/>
      <c r="R128" s="7"/>
      <c r="U128" s="7"/>
    </row>
    <row r="129" spans="1:22" s="7" customFormat="1" ht="15.75" x14ac:dyDescent="0.25">
      <c r="A129" s="635">
        <v>2.1800000000000002</v>
      </c>
      <c r="B129" s="2222" t="s">
        <v>314</v>
      </c>
      <c r="C129" s="2222"/>
      <c r="D129" s="2222"/>
      <c r="E129" s="2222"/>
      <c r="F129" s="1221"/>
      <c r="G129" s="2240"/>
      <c r="H129" s="2240"/>
      <c r="I129" s="2240"/>
      <c r="J129" s="2240"/>
      <c r="K129" s="116"/>
      <c r="L129" s="116"/>
      <c r="V129" s="168"/>
    </row>
    <row r="130" spans="1:22" s="7" customFormat="1" ht="15.75" x14ac:dyDescent="0.25">
      <c r="A130" s="638">
        <v>2.2000000000000002</v>
      </c>
      <c r="B130" s="2222" t="s">
        <v>256</v>
      </c>
      <c r="C130" s="2222"/>
      <c r="D130" s="2222"/>
      <c r="E130" s="2222"/>
      <c r="F130" s="643"/>
      <c r="G130" s="2384"/>
      <c r="H130" s="2384"/>
      <c r="I130" s="2384"/>
      <c r="J130" s="2384"/>
      <c r="K130" s="116"/>
      <c r="L130" s="116"/>
      <c r="V130" s="168"/>
    </row>
    <row r="131" spans="1:22" s="7" customFormat="1" ht="15.75" x14ac:dyDescent="0.25">
      <c r="A131" s="958">
        <v>2.2200000000000002</v>
      </c>
      <c r="B131" s="2224" t="s">
        <v>929</v>
      </c>
      <c r="C131" s="2224"/>
      <c r="D131" s="2224"/>
      <c r="E131" s="2224"/>
      <c r="F131" s="175"/>
      <c r="G131" s="2240"/>
      <c r="H131" s="2240"/>
      <c r="I131" s="2240"/>
      <c r="J131" s="2240"/>
      <c r="K131" s="116"/>
      <c r="L131" s="116"/>
      <c r="V131" s="168"/>
    </row>
    <row r="132" spans="1:22" s="7" customFormat="1" ht="15" customHeight="1" x14ac:dyDescent="0.25">
      <c r="A132" s="635">
        <v>2.23</v>
      </c>
      <c r="B132" s="2222" t="s">
        <v>806</v>
      </c>
      <c r="C132" s="2222"/>
      <c r="D132" s="2222"/>
      <c r="E132" s="2222"/>
      <c r="F132" s="516"/>
      <c r="G132" s="2231"/>
      <c r="H132" s="2231"/>
      <c r="I132" s="2231"/>
      <c r="J132" s="2231"/>
      <c r="V132" s="168"/>
    </row>
    <row r="133" spans="1:22" s="7" customFormat="1" ht="15" customHeight="1" x14ac:dyDescent="0.25">
      <c r="A133" s="637">
        <v>2.38</v>
      </c>
      <c r="B133" s="2224" t="s">
        <v>645</v>
      </c>
      <c r="C133" s="2224"/>
      <c r="D133" s="2224"/>
      <c r="E133" s="2224"/>
      <c r="F133" s="543"/>
      <c r="V133" s="168"/>
    </row>
    <row r="134" spans="1:22" s="7" customFormat="1" ht="15" customHeight="1" x14ac:dyDescent="0.25">
      <c r="A134" s="2267">
        <v>2.73</v>
      </c>
      <c r="B134" s="2225" t="s">
        <v>1123</v>
      </c>
      <c r="C134" s="2226"/>
      <c r="D134" s="2226"/>
      <c r="E134" s="2227"/>
      <c r="F134" s="543"/>
      <c r="V134" s="168"/>
    </row>
    <row r="135" spans="1:22" s="7" customFormat="1" ht="15" customHeight="1" x14ac:dyDescent="0.25">
      <c r="A135" s="2268"/>
      <c r="B135" s="2239"/>
      <c r="C135" s="2240"/>
      <c r="D135" s="2240"/>
      <c r="E135" s="2241"/>
      <c r="F135" s="543"/>
      <c r="V135" s="168"/>
    </row>
    <row r="136" spans="1:22" s="7" customFormat="1" ht="15" customHeight="1" x14ac:dyDescent="0.25">
      <c r="A136" s="2268"/>
      <c r="B136" s="2239"/>
      <c r="C136" s="2240"/>
      <c r="D136" s="2240"/>
      <c r="E136" s="2241"/>
      <c r="F136" s="543"/>
      <c r="V136" s="168"/>
    </row>
    <row r="137" spans="1:22" s="7" customFormat="1" ht="15" customHeight="1" x14ac:dyDescent="0.25">
      <c r="A137" s="2268"/>
      <c r="B137" s="2239"/>
      <c r="C137" s="2240"/>
      <c r="D137" s="2240"/>
      <c r="E137" s="2241"/>
      <c r="F137" s="543"/>
      <c r="V137" s="168"/>
    </row>
    <row r="138" spans="1:22" s="7" customFormat="1" ht="15" customHeight="1" x14ac:dyDescent="0.25">
      <c r="A138" s="2268"/>
      <c r="B138" s="2239"/>
      <c r="C138" s="2240"/>
      <c r="D138" s="2240"/>
      <c r="E138" s="2241"/>
      <c r="F138" s="543"/>
      <c r="V138" s="168"/>
    </row>
    <row r="139" spans="1:22" s="7" customFormat="1" ht="15" customHeight="1" x14ac:dyDescent="0.25">
      <c r="A139" s="2269"/>
      <c r="B139" s="2242"/>
      <c r="C139" s="2243"/>
      <c r="D139" s="2243"/>
      <c r="E139" s="2244"/>
      <c r="F139" s="543"/>
      <c r="V139" s="168"/>
    </row>
    <row r="140" spans="1:22" s="7" customFormat="1" ht="15.75" customHeight="1" x14ac:dyDescent="0.25">
      <c r="A140" s="2258">
        <v>2.95</v>
      </c>
      <c r="B140" s="2224" t="s">
        <v>854</v>
      </c>
      <c r="C140" s="2224"/>
      <c r="D140" s="2224"/>
      <c r="E140" s="2224"/>
      <c r="F140" s="484"/>
      <c r="G140" s="484"/>
      <c r="V140" s="168"/>
    </row>
    <row r="141" spans="1:22" s="7" customFormat="1" ht="15" customHeight="1" x14ac:dyDescent="0.25">
      <c r="A141" s="2273"/>
      <c r="B141" s="2224"/>
      <c r="C141" s="2224"/>
      <c r="D141" s="2224"/>
      <c r="E141" s="2224"/>
      <c r="V141" s="168"/>
    </row>
    <row r="142" spans="1:22" s="7" customFormat="1" ht="15" customHeight="1" x14ac:dyDescent="0.25">
      <c r="A142" s="2259"/>
      <c r="B142" s="2224"/>
      <c r="C142" s="2224"/>
      <c r="D142" s="2224"/>
      <c r="E142" s="2224"/>
      <c r="V142" s="168"/>
    </row>
    <row r="143" spans="1:22" s="7" customFormat="1" ht="15.75" x14ac:dyDescent="0.25">
      <c r="A143" s="637">
        <v>2.96</v>
      </c>
      <c r="B143" s="2222" t="s">
        <v>647</v>
      </c>
      <c r="C143" s="2222"/>
      <c r="D143" s="2222"/>
      <c r="E143" s="2222"/>
      <c r="V143" s="168"/>
    </row>
    <row r="144" spans="1:22" s="7" customFormat="1" x14ac:dyDescent="0.25">
      <c r="V144" s="168"/>
    </row>
    <row r="145" spans="22:22" s="7" customFormat="1" x14ac:dyDescent="0.25">
      <c r="V145" s="168"/>
    </row>
    <row r="146" spans="22:22" s="7" customFormat="1" x14ac:dyDescent="0.25">
      <c r="V146" s="168"/>
    </row>
    <row r="147" spans="22:22" s="7" customFormat="1" x14ac:dyDescent="0.25">
      <c r="V147" s="168"/>
    </row>
    <row r="148" spans="22:22" s="7" customFormat="1" x14ac:dyDescent="0.25">
      <c r="V148" s="168"/>
    </row>
    <row r="149" spans="22:22" s="7" customFormat="1" x14ac:dyDescent="0.25">
      <c r="V149" s="168"/>
    </row>
    <row r="150" spans="22:22" s="7" customFormat="1" x14ac:dyDescent="0.25">
      <c r="V150" s="168"/>
    </row>
    <row r="151" spans="22:22" s="7" customFormat="1" x14ac:dyDescent="0.25">
      <c r="V151" s="168"/>
    </row>
    <row r="152" spans="22:22" s="7" customFormat="1" x14ac:dyDescent="0.25">
      <c r="V152" s="168"/>
    </row>
    <row r="153" spans="22:22" s="7" customFormat="1" x14ac:dyDescent="0.25">
      <c r="V153" s="168"/>
    </row>
    <row r="154" spans="22:22" s="7" customFormat="1" x14ac:dyDescent="0.25">
      <c r="V154" s="168"/>
    </row>
    <row r="155" spans="22:22" s="7" customFormat="1" x14ac:dyDescent="0.25">
      <c r="V155" s="168"/>
    </row>
    <row r="156" spans="22:22" s="7" customFormat="1" x14ac:dyDescent="0.25">
      <c r="V156" s="168"/>
    </row>
    <row r="157" spans="22:22" s="7" customFormat="1" x14ac:dyDescent="0.25">
      <c r="V157" s="168"/>
    </row>
    <row r="158" spans="22:22" s="7" customFormat="1" x14ac:dyDescent="0.25">
      <c r="V158" s="168"/>
    </row>
    <row r="159" spans="22:22" s="7" customFormat="1" x14ac:dyDescent="0.25">
      <c r="V159" s="168"/>
    </row>
    <row r="160" spans="22:22" s="7" customFormat="1" x14ac:dyDescent="0.25">
      <c r="V160" s="168"/>
    </row>
    <row r="161" spans="22:22" s="7" customFormat="1" x14ac:dyDescent="0.25">
      <c r="V161" s="168"/>
    </row>
    <row r="162" spans="22:22" s="7" customFormat="1" x14ac:dyDescent="0.25">
      <c r="V162" s="168"/>
    </row>
    <row r="163" spans="22:22" s="7" customFormat="1" x14ac:dyDescent="0.25">
      <c r="V163" s="168"/>
    </row>
    <row r="164" spans="22:22" s="7" customFormat="1" x14ac:dyDescent="0.25">
      <c r="V164" s="168"/>
    </row>
    <row r="165" spans="22:22" s="7" customFormat="1" x14ac:dyDescent="0.25">
      <c r="V165" s="168"/>
    </row>
    <row r="166" spans="22:22" s="7" customFormat="1" x14ac:dyDescent="0.25">
      <c r="V166" s="168"/>
    </row>
    <row r="167" spans="22:22" s="7" customFormat="1" x14ac:dyDescent="0.25">
      <c r="V167" s="168"/>
    </row>
    <row r="168" spans="22:22" s="7" customFormat="1" x14ac:dyDescent="0.25">
      <c r="V168" s="168"/>
    </row>
    <row r="169" spans="22:22" s="7" customFormat="1" x14ac:dyDescent="0.25">
      <c r="V169" s="168"/>
    </row>
    <row r="170" spans="22:22" s="7" customFormat="1" x14ac:dyDescent="0.25">
      <c r="V170" s="168"/>
    </row>
    <row r="171" spans="22:22" s="7" customFormat="1" x14ac:dyDescent="0.25">
      <c r="V171" s="168"/>
    </row>
    <row r="172" spans="22:22" s="7" customFormat="1" x14ac:dyDescent="0.25">
      <c r="V172" s="168"/>
    </row>
    <row r="173" spans="22:22" s="7" customFormat="1" x14ac:dyDescent="0.25">
      <c r="V173" s="168"/>
    </row>
    <row r="174" spans="22:22" s="7" customFormat="1" x14ac:dyDescent="0.25">
      <c r="V174" s="168"/>
    </row>
    <row r="175" spans="22:22" s="7" customFormat="1" x14ac:dyDescent="0.25">
      <c r="V175" s="168"/>
    </row>
    <row r="176" spans="22:22" s="7" customFormat="1" x14ac:dyDescent="0.25">
      <c r="V176" s="168"/>
    </row>
    <row r="177" spans="22:22" s="7" customFormat="1" x14ac:dyDescent="0.25">
      <c r="V177" s="168"/>
    </row>
    <row r="178" spans="22:22" s="7" customFormat="1" x14ac:dyDescent="0.25">
      <c r="V178" s="168"/>
    </row>
    <row r="179" spans="22:22" s="7" customFormat="1" x14ac:dyDescent="0.25">
      <c r="V179" s="168"/>
    </row>
    <row r="180" spans="22:22" s="7" customFormat="1" x14ac:dyDescent="0.25">
      <c r="V180" s="168"/>
    </row>
    <row r="181" spans="22:22" s="7" customFormat="1" x14ac:dyDescent="0.25">
      <c r="V181" s="168"/>
    </row>
    <row r="182" spans="22:22" s="7" customFormat="1" x14ac:dyDescent="0.25">
      <c r="V182" s="168"/>
    </row>
    <row r="183" spans="22:22" s="7" customFormat="1" x14ac:dyDescent="0.25">
      <c r="V183" s="168"/>
    </row>
    <row r="184" spans="22:22" s="7" customFormat="1" x14ac:dyDescent="0.25">
      <c r="V184" s="168"/>
    </row>
    <row r="185" spans="22:22" s="7" customFormat="1" x14ac:dyDescent="0.25">
      <c r="V185" s="168"/>
    </row>
    <row r="186" spans="22:22" s="7" customFormat="1" x14ac:dyDescent="0.25">
      <c r="V186" s="168"/>
    </row>
    <row r="187" spans="22:22" s="7" customFormat="1" x14ac:dyDescent="0.25">
      <c r="V187" s="168"/>
    </row>
    <row r="188" spans="22:22" s="7" customFormat="1" x14ac:dyDescent="0.25">
      <c r="V188" s="168"/>
    </row>
    <row r="189" spans="22:22" s="7" customFormat="1" x14ac:dyDescent="0.25">
      <c r="V189" s="168"/>
    </row>
    <row r="190" spans="22:22" s="7" customFormat="1" x14ac:dyDescent="0.25">
      <c r="V190" s="168"/>
    </row>
    <row r="191" spans="22:22" s="7" customFormat="1" x14ac:dyDescent="0.25">
      <c r="V191" s="168"/>
    </row>
    <row r="192" spans="22:22" s="7" customFormat="1" x14ac:dyDescent="0.25">
      <c r="V192" s="168"/>
    </row>
    <row r="193" spans="22:22" s="7" customFormat="1" x14ac:dyDescent="0.25">
      <c r="V193" s="168"/>
    </row>
    <row r="194" spans="22:22" s="7" customFormat="1" x14ac:dyDescent="0.25">
      <c r="V194" s="168"/>
    </row>
    <row r="195" spans="22:22" s="7" customFormat="1" x14ac:dyDescent="0.25">
      <c r="V195" s="168"/>
    </row>
    <row r="196" spans="22:22" s="7" customFormat="1" x14ac:dyDescent="0.25">
      <c r="V196" s="168"/>
    </row>
    <row r="197" spans="22:22" s="7" customFormat="1" x14ac:dyDescent="0.25">
      <c r="V197" s="168"/>
    </row>
    <row r="198" spans="22:22" s="7" customFormat="1" x14ac:dyDescent="0.25">
      <c r="V198" s="168"/>
    </row>
    <row r="199" spans="22:22" s="7" customFormat="1" x14ac:dyDescent="0.25">
      <c r="V199" s="168"/>
    </row>
    <row r="200" spans="22:22" s="7" customFormat="1" x14ac:dyDescent="0.25">
      <c r="V200" s="168"/>
    </row>
    <row r="201" spans="22:22" s="7" customFormat="1" x14ac:dyDescent="0.25">
      <c r="V201" s="168"/>
    </row>
    <row r="202" spans="22:22" s="7" customFormat="1" x14ac:dyDescent="0.25">
      <c r="V202" s="168"/>
    </row>
    <row r="203" spans="22:22" s="7" customFormat="1" x14ac:dyDescent="0.25">
      <c r="V203" s="168"/>
    </row>
    <row r="204" spans="22:22" s="7" customFormat="1" x14ac:dyDescent="0.25">
      <c r="V204" s="168"/>
    </row>
    <row r="205" spans="22:22" s="7" customFormat="1" x14ac:dyDescent="0.25">
      <c r="V205" s="168"/>
    </row>
    <row r="206" spans="22:22" s="7" customFormat="1" x14ac:dyDescent="0.25">
      <c r="V206" s="168"/>
    </row>
    <row r="207" spans="22:22" s="7" customFormat="1" x14ac:dyDescent="0.25">
      <c r="V207" s="168"/>
    </row>
    <row r="208" spans="22:22" s="7" customFormat="1" x14ac:dyDescent="0.25">
      <c r="V208" s="168"/>
    </row>
    <row r="209" spans="22:22" s="7" customFormat="1" x14ac:dyDescent="0.25">
      <c r="V209" s="168"/>
    </row>
    <row r="210" spans="22:22" s="7" customFormat="1" x14ac:dyDescent="0.25">
      <c r="V210" s="168"/>
    </row>
    <row r="211" spans="22:22" s="7" customFormat="1" x14ac:dyDescent="0.25">
      <c r="V211" s="168"/>
    </row>
    <row r="212" spans="22:22" s="7" customFormat="1" x14ac:dyDescent="0.25">
      <c r="V212" s="168"/>
    </row>
    <row r="213" spans="22:22" s="7" customFormat="1" x14ac:dyDescent="0.25">
      <c r="V213" s="168"/>
    </row>
    <row r="214" spans="22:22" s="7" customFormat="1" x14ac:dyDescent="0.25">
      <c r="V214" s="168"/>
    </row>
    <row r="215" spans="22:22" s="7" customFormat="1" x14ac:dyDescent="0.25">
      <c r="V215" s="168"/>
    </row>
    <row r="216" spans="22:22" s="7" customFormat="1" x14ac:dyDescent="0.25">
      <c r="V216" s="168"/>
    </row>
    <row r="217" spans="22:22" s="7" customFormat="1" x14ac:dyDescent="0.25">
      <c r="V217" s="168"/>
    </row>
    <row r="218" spans="22:22" s="7" customFormat="1" x14ac:dyDescent="0.25">
      <c r="V218" s="168"/>
    </row>
    <row r="219" spans="22:22" s="7" customFormat="1" x14ac:dyDescent="0.25">
      <c r="V219" s="168"/>
    </row>
    <row r="220" spans="22:22" s="7" customFormat="1" x14ac:dyDescent="0.25">
      <c r="V220" s="168"/>
    </row>
    <row r="221" spans="22:22" s="7" customFormat="1" x14ac:dyDescent="0.25">
      <c r="V221" s="168"/>
    </row>
    <row r="222" spans="22:22" s="7" customFormat="1" x14ac:dyDescent="0.25">
      <c r="V222" s="168"/>
    </row>
    <row r="223" spans="22:22" s="7" customFormat="1" x14ac:dyDescent="0.25">
      <c r="V223" s="168"/>
    </row>
    <row r="224" spans="22:22" s="7" customFormat="1" x14ac:dyDescent="0.25">
      <c r="V224" s="168"/>
    </row>
    <row r="225" spans="22:22" s="7" customFormat="1" x14ac:dyDescent="0.25">
      <c r="V225" s="168"/>
    </row>
    <row r="226" spans="22:22" s="7" customFormat="1" x14ac:dyDescent="0.25">
      <c r="V226" s="168"/>
    </row>
    <row r="227" spans="22:22" s="7" customFormat="1" x14ac:dyDescent="0.25">
      <c r="V227" s="168"/>
    </row>
    <row r="228" spans="22:22" s="7" customFormat="1" x14ac:dyDescent="0.25">
      <c r="V228" s="168"/>
    </row>
    <row r="229" spans="22:22" s="7" customFormat="1" x14ac:dyDescent="0.25">
      <c r="V229" s="168"/>
    </row>
    <row r="230" spans="22:22" s="7" customFormat="1" x14ac:dyDescent="0.25">
      <c r="V230" s="168"/>
    </row>
    <row r="231" spans="22:22" s="7" customFormat="1" x14ac:dyDescent="0.25">
      <c r="V231" s="168"/>
    </row>
    <row r="232" spans="22:22" s="7" customFormat="1" x14ac:dyDescent="0.25">
      <c r="V232" s="168"/>
    </row>
    <row r="233" spans="22:22" s="7" customFormat="1" x14ac:dyDescent="0.25">
      <c r="V233" s="168"/>
    </row>
    <row r="234" spans="22:22" s="7" customFormat="1" x14ac:dyDescent="0.25">
      <c r="V234" s="168"/>
    </row>
    <row r="235" spans="22:22" s="7" customFormat="1" x14ac:dyDescent="0.25">
      <c r="V235" s="168"/>
    </row>
    <row r="236" spans="22:22" s="7" customFormat="1" x14ac:dyDescent="0.25">
      <c r="V236" s="168"/>
    </row>
    <row r="237" spans="22:22" s="7" customFormat="1" x14ac:dyDescent="0.25">
      <c r="V237" s="168"/>
    </row>
    <row r="238" spans="22:22" s="7" customFormat="1" x14ac:dyDescent="0.25">
      <c r="V238" s="168"/>
    </row>
    <row r="239" spans="22:22" s="7" customFormat="1" x14ac:dyDescent="0.25">
      <c r="V239" s="168"/>
    </row>
    <row r="240" spans="22:22" s="7" customFormat="1" x14ac:dyDescent="0.25">
      <c r="V240" s="168"/>
    </row>
    <row r="241" spans="22:22" s="7" customFormat="1" x14ac:dyDescent="0.25">
      <c r="V241" s="168"/>
    </row>
    <row r="242" spans="22:22" s="7" customFormat="1" x14ac:dyDescent="0.25">
      <c r="V242" s="168"/>
    </row>
    <row r="243" spans="22:22" s="7" customFormat="1" x14ac:dyDescent="0.25">
      <c r="V243" s="168"/>
    </row>
    <row r="244" spans="22:22" s="7" customFormat="1" x14ac:dyDescent="0.25">
      <c r="V244" s="168"/>
    </row>
    <row r="245" spans="22:22" s="7" customFormat="1" x14ac:dyDescent="0.25">
      <c r="V245" s="168"/>
    </row>
    <row r="246" spans="22:22" s="7" customFormat="1" x14ac:dyDescent="0.25">
      <c r="V246" s="168"/>
    </row>
    <row r="247" spans="22:22" s="7" customFormat="1" x14ac:dyDescent="0.25">
      <c r="V247" s="168"/>
    </row>
    <row r="248" spans="22:22" s="7" customFormat="1" x14ac:dyDescent="0.25">
      <c r="V248" s="168"/>
    </row>
    <row r="249" spans="22:22" s="7" customFormat="1" x14ac:dyDescent="0.25">
      <c r="V249" s="168"/>
    </row>
    <row r="250" spans="22:22" s="7" customFormat="1" x14ac:dyDescent="0.25">
      <c r="V250" s="168"/>
    </row>
    <row r="251" spans="22:22" s="7" customFormat="1" x14ac:dyDescent="0.25">
      <c r="V251" s="168"/>
    </row>
    <row r="252" spans="22:22" s="7" customFormat="1" x14ac:dyDescent="0.25">
      <c r="V252" s="168"/>
    </row>
    <row r="253" spans="22:22" s="7" customFormat="1" x14ac:dyDescent="0.25">
      <c r="V253" s="168"/>
    </row>
    <row r="254" spans="22:22" s="7" customFormat="1" x14ac:dyDescent="0.25">
      <c r="V254" s="168"/>
    </row>
    <row r="255" spans="22:22" s="7" customFormat="1" x14ac:dyDescent="0.25">
      <c r="V255" s="168"/>
    </row>
    <row r="256" spans="22:22" s="7" customFormat="1" x14ac:dyDescent="0.25">
      <c r="V256" s="168"/>
    </row>
    <row r="257" spans="22:22" s="7" customFormat="1" x14ac:dyDescent="0.25">
      <c r="V257" s="168"/>
    </row>
    <row r="258" spans="22:22" s="7" customFormat="1" x14ac:dyDescent="0.25">
      <c r="V258" s="168"/>
    </row>
    <row r="259" spans="22:22" s="7" customFormat="1" x14ac:dyDescent="0.25">
      <c r="V259" s="168"/>
    </row>
    <row r="260" spans="22:22" s="7" customFormat="1" x14ac:dyDescent="0.25">
      <c r="V260" s="168"/>
    </row>
    <row r="261" spans="22:22" s="7" customFormat="1" x14ac:dyDescent="0.25">
      <c r="V261" s="168"/>
    </row>
    <row r="262" spans="22:22" s="7" customFormat="1" x14ac:dyDescent="0.25">
      <c r="V262" s="168"/>
    </row>
    <row r="263" spans="22:22" s="7" customFormat="1" x14ac:dyDescent="0.25">
      <c r="V263" s="168"/>
    </row>
    <row r="264" spans="22:22" s="7" customFormat="1" x14ac:dyDescent="0.25">
      <c r="V264" s="168"/>
    </row>
    <row r="265" spans="22:22" s="7" customFormat="1" x14ac:dyDescent="0.25">
      <c r="V265" s="168"/>
    </row>
    <row r="266" spans="22:22" s="7" customFormat="1" x14ac:dyDescent="0.25">
      <c r="V266" s="168"/>
    </row>
    <row r="267" spans="22:22" s="7" customFormat="1" x14ac:dyDescent="0.25">
      <c r="V267" s="168"/>
    </row>
    <row r="268" spans="22:22" s="7" customFormat="1" x14ac:dyDescent="0.25">
      <c r="V268" s="168"/>
    </row>
    <row r="269" spans="22:22" s="7" customFormat="1" x14ac:dyDescent="0.25">
      <c r="V269" s="168"/>
    </row>
    <row r="270" spans="22:22" s="7" customFormat="1" x14ac:dyDescent="0.25">
      <c r="V270" s="168"/>
    </row>
    <row r="271" spans="22:22" s="7" customFormat="1" x14ac:dyDescent="0.25">
      <c r="V271" s="168"/>
    </row>
    <row r="272" spans="22:22" s="7" customFormat="1" x14ac:dyDescent="0.25">
      <c r="V272" s="168"/>
    </row>
    <row r="273" spans="22:22" s="7" customFormat="1" x14ac:dyDescent="0.25">
      <c r="V273" s="168"/>
    </row>
    <row r="274" spans="22:22" s="7" customFormat="1" x14ac:dyDescent="0.25">
      <c r="V274" s="168"/>
    </row>
    <row r="275" spans="22:22" s="7" customFormat="1" x14ac:dyDescent="0.25">
      <c r="V275" s="168"/>
    </row>
    <row r="276" spans="22:22" s="7" customFormat="1" x14ac:dyDescent="0.25">
      <c r="V276" s="168"/>
    </row>
    <row r="277" spans="22:22" s="7" customFormat="1" x14ac:dyDescent="0.25">
      <c r="V277" s="168"/>
    </row>
    <row r="278" spans="22:22" s="7" customFormat="1" x14ac:dyDescent="0.25">
      <c r="V278" s="168"/>
    </row>
    <row r="279" spans="22:22" s="7" customFormat="1" x14ac:dyDescent="0.25">
      <c r="V279" s="168"/>
    </row>
    <row r="280" spans="22:22" s="7" customFormat="1" x14ac:dyDescent="0.25">
      <c r="V280" s="168"/>
    </row>
    <row r="281" spans="22:22" s="7" customFormat="1" x14ac:dyDescent="0.25">
      <c r="V281" s="168"/>
    </row>
    <row r="282" spans="22:22" s="7" customFormat="1" x14ac:dyDescent="0.25">
      <c r="V282" s="168"/>
    </row>
    <row r="283" spans="22:22" s="7" customFormat="1" x14ac:dyDescent="0.25">
      <c r="V283" s="168"/>
    </row>
    <row r="284" spans="22:22" s="7" customFormat="1" x14ac:dyDescent="0.25">
      <c r="V284" s="168"/>
    </row>
    <row r="285" spans="22:22" s="7" customFormat="1" x14ac:dyDescent="0.25">
      <c r="V285" s="168"/>
    </row>
    <row r="286" spans="22:22" s="7" customFormat="1" x14ac:dyDescent="0.25">
      <c r="V286" s="168"/>
    </row>
    <row r="287" spans="22:22" s="7" customFormat="1" x14ac:dyDescent="0.25">
      <c r="V287" s="168"/>
    </row>
    <row r="288" spans="22:22" s="7" customFormat="1" x14ac:dyDescent="0.25">
      <c r="V288" s="168"/>
    </row>
    <row r="289" spans="22:22" s="7" customFormat="1" x14ac:dyDescent="0.25">
      <c r="V289" s="168"/>
    </row>
    <row r="290" spans="22:22" s="7" customFormat="1" x14ac:dyDescent="0.25">
      <c r="V290" s="168"/>
    </row>
    <row r="291" spans="22:22" s="7" customFormat="1" x14ac:dyDescent="0.25">
      <c r="V291" s="168"/>
    </row>
    <row r="292" spans="22:22" s="7" customFormat="1" x14ac:dyDescent="0.25">
      <c r="V292" s="168"/>
    </row>
    <row r="293" spans="22:22" s="7" customFormat="1" x14ac:dyDescent="0.25">
      <c r="V293" s="168"/>
    </row>
    <row r="294" spans="22:22" s="7" customFormat="1" x14ac:dyDescent="0.25">
      <c r="V294" s="168"/>
    </row>
    <row r="295" spans="22:22" s="7" customFormat="1" x14ac:dyDescent="0.25">
      <c r="V295" s="168"/>
    </row>
    <row r="296" spans="22:22" s="7" customFormat="1" x14ac:dyDescent="0.25">
      <c r="V296" s="168"/>
    </row>
    <row r="297" spans="22:22" s="7" customFormat="1" x14ac:dyDescent="0.25">
      <c r="V297" s="168"/>
    </row>
    <row r="298" spans="22:22" s="7" customFormat="1" x14ac:dyDescent="0.25">
      <c r="V298" s="168"/>
    </row>
    <row r="299" spans="22:22" s="7" customFormat="1" x14ac:dyDescent="0.25">
      <c r="V299" s="168"/>
    </row>
    <row r="300" spans="22:22" s="7" customFormat="1" x14ac:dyDescent="0.25">
      <c r="V300" s="168"/>
    </row>
    <row r="301" spans="22:22" s="7" customFormat="1" x14ac:dyDescent="0.25">
      <c r="V301" s="168"/>
    </row>
    <row r="302" spans="22:22" s="7" customFormat="1" x14ac:dyDescent="0.25">
      <c r="V302" s="168"/>
    </row>
    <row r="303" spans="22:22" s="7" customFormat="1" x14ac:dyDescent="0.25">
      <c r="V303" s="168"/>
    </row>
    <row r="304" spans="22:22" s="7" customFormat="1" x14ac:dyDescent="0.25">
      <c r="V304" s="168"/>
    </row>
    <row r="305" spans="22:22" s="7" customFormat="1" x14ac:dyDescent="0.25">
      <c r="V305" s="168"/>
    </row>
    <row r="306" spans="22:22" s="7" customFormat="1" x14ac:dyDescent="0.25">
      <c r="V306" s="168"/>
    </row>
    <row r="307" spans="22:22" s="7" customFormat="1" x14ac:dyDescent="0.25">
      <c r="V307" s="168"/>
    </row>
    <row r="308" spans="22:22" s="7" customFormat="1" x14ac:dyDescent="0.25">
      <c r="V308" s="168"/>
    </row>
    <row r="309" spans="22:22" s="7" customFormat="1" x14ac:dyDescent="0.25">
      <c r="V309" s="168"/>
    </row>
    <row r="310" spans="22:22" s="7" customFormat="1" x14ac:dyDescent="0.25">
      <c r="V310" s="168"/>
    </row>
    <row r="311" spans="22:22" s="7" customFormat="1" x14ac:dyDescent="0.25">
      <c r="V311" s="168"/>
    </row>
    <row r="312" spans="22:22" s="7" customFormat="1" x14ac:dyDescent="0.25">
      <c r="V312" s="168"/>
    </row>
    <row r="313" spans="22:22" s="7" customFormat="1" x14ac:dyDescent="0.25">
      <c r="V313" s="168"/>
    </row>
    <row r="314" spans="22:22" s="7" customFormat="1" x14ac:dyDescent="0.25">
      <c r="V314" s="168"/>
    </row>
    <row r="315" spans="22:22" s="7" customFormat="1" x14ac:dyDescent="0.25">
      <c r="V315" s="168"/>
    </row>
    <row r="316" spans="22:22" s="7" customFormat="1" x14ac:dyDescent="0.25">
      <c r="V316" s="168"/>
    </row>
    <row r="317" spans="22:22" s="7" customFormat="1" x14ac:dyDescent="0.25">
      <c r="V317" s="168"/>
    </row>
    <row r="318" spans="22:22" s="7" customFormat="1" x14ac:dyDescent="0.25">
      <c r="V318" s="168"/>
    </row>
    <row r="319" spans="22:22" s="7" customFormat="1" x14ac:dyDescent="0.25">
      <c r="V319" s="168"/>
    </row>
    <row r="320" spans="22:22" s="7" customFormat="1" x14ac:dyDescent="0.25">
      <c r="V320" s="168"/>
    </row>
    <row r="321" spans="22:22" s="7" customFormat="1" x14ac:dyDescent="0.25">
      <c r="V321" s="168"/>
    </row>
    <row r="322" spans="22:22" s="7" customFormat="1" x14ac:dyDescent="0.25">
      <c r="V322" s="168"/>
    </row>
    <row r="323" spans="22:22" s="7" customFormat="1" x14ac:dyDescent="0.25">
      <c r="V323" s="168"/>
    </row>
    <row r="324" spans="22:22" s="7" customFormat="1" x14ac:dyDescent="0.25">
      <c r="V324" s="168"/>
    </row>
    <row r="325" spans="22:22" s="7" customFormat="1" x14ac:dyDescent="0.25">
      <c r="V325" s="168"/>
    </row>
    <row r="326" spans="22:22" s="7" customFormat="1" x14ac:dyDescent="0.25">
      <c r="V326" s="168"/>
    </row>
    <row r="327" spans="22:22" s="7" customFormat="1" x14ac:dyDescent="0.25">
      <c r="V327" s="168"/>
    </row>
    <row r="328" spans="22:22" s="7" customFormat="1" x14ac:dyDescent="0.25">
      <c r="V328" s="168"/>
    </row>
    <row r="329" spans="22:22" s="7" customFormat="1" x14ac:dyDescent="0.25">
      <c r="V329" s="168"/>
    </row>
    <row r="330" spans="22:22" s="7" customFormat="1" x14ac:dyDescent="0.25">
      <c r="V330" s="168"/>
    </row>
    <row r="331" spans="22:22" s="7" customFormat="1" x14ac:dyDescent="0.25">
      <c r="V331" s="168"/>
    </row>
    <row r="332" spans="22:22" s="7" customFormat="1" x14ac:dyDescent="0.25">
      <c r="V332" s="168"/>
    </row>
    <row r="333" spans="22:22" s="7" customFormat="1" x14ac:dyDescent="0.25">
      <c r="V333" s="168"/>
    </row>
    <row r="334" spans="22:22" s="7" customFormat="1" x14ac:dyDescent="0.25">
      <c r="V334" s="168"/>
    </row>
    <row r="335" spans="22:22" s="7" customFormat="1" x14ac:dyDescent="0.25">
      <c r="V335" s="168"/>
    </row>
    <row r="336" spans="22:22" s="7" customFormat="1" x14ac:dyDescent="0.25">
      <c r="V336" s="168"/>
    </row>
    <row r="337" spans="14:22" s="7" customFormat="1" x14ac:dyDescent="0.25">
      <c r="V337" s="168"/>
    </row>
    <row r="338" spans="14:22" s="7" customFormat="1" x14ac:dyDescent="0.25">
      <c r="V338" s="168"/>
    </row>
    <row r="339" spans="14:22" s="7" customFormat="1" x14ac:dyDescent="0.25">
      <c r="V339" s="168"/>
    </row>
    <row r="340" spans="14:22" s="7" customFormat="1" x14ac:dyDescent="0.25">
      <c r="V340" s="168"/>
    </row>
    <row r="341" spans="14:22" s="7" customFormat="1" x14ac:dyDescent="0.25">
      <c r="V341" s="168"/>
    </row>
    <row r="342" spans="14:22" s="7" customFormat="1" x14ac:dyDescent="0.25">
      <c r="V342" s="168"/>
    </row>
    <row r="343" spans="14:22" s="7" customFormat="1" x14ac:dyDescent="0.25">
      <c r="V343" s="168"/>
    </row>
    <row r="344" spans="14:22" s="7" customFormat="1" x14ac:dyDescent="0.25">
      <c r="V344" s="168"/>
    </row>
    <row r="345" spans="14:22" s="7" customFormat="1" x14ac:dyDescent="0.25">
      <c r="V345" s="168"/>
    </row>
    <row r="346" spans="14:22" s="7" customFormat="1" x14ac:dyDescent="0.25">
      <c r="V346" s="168"/>
    </row>
    <row r="347" spans="14:22" s="7" customFormat="1" x14ac:dyDescent="0.25">
      <c r="V347" s="168"/>
    </row>
    <row r="348" spans="14:22" s="7" customFormat="1" x14ac:dyDescent="0.25">
      <c r="V348" s="168"/>
    </row>
    <row r="349" spans="14:22" s="7" customFormat="1" x14ac:dyDescent="0.25">
      <c r="R349"/>
      <c r="U349"/>
      <c r="V349" s="168"/>
    </row>
    <row r="350" spans="14:22" s="7" customFormat="1" x14ac:dyDescent="0.25">
      <c r="R350"/>
      <c r="U350"/>
      <c r="V350" s="168"/>
    </row>
    <row r="351" spans="14:22" s="7" customFormat="1" x14ac:dyDescent="0.25">
      <c r="R351"/>
      <c r="U351"/>
      <c r="V351" s="168"/>
    </row>
    <row r="352" spans="14:22" s="7" customFormat="1" x14ac:dyDescent="0.25">
      <c r="N352"/>
      <c r="R352"/>
      <c r="U352"/>
      <c r="V352" s="168"/>
    </row>
    <row r="353" spans="14:22" s="7" customFormat="1" x14ac:dyDescent="0.25">
      <c r="N353"/>
      <c r="R353"/>
      <c r="U353"/>
      <c r="V353" s="168"/>
    </row>
    <row r="354" spans="14:22" s="7" customFormat="1" x14ac:dyDescent="0.25">
      <c r="N354"/>
      <c r="R354"/>
      <c r="U354"/>
      <c r="V354" s="168"/>
    </row>
    <row r="355" spans="14:22" s="7" customFormat="1" x14ac:dyDescent="0.25">
      <c r="N355"/>
      <c r="R355"/>
      <c r="U355"/>
      <c r="V355" s="168"/>
    </row>
    <row r="356" spans="14:22" s="7" customFormat="1" x14ac:dyDescent="0.25">
      <c r="N356"/>
      <c r="R356"/>
      <c r="U356"/>
      <c r="V356" s="168"/>
    </row>
    <row r="357" spans="14:22" s="7" customFormat="1" x14ac:dyDescent="0.25">
      <c r="N357"/>
      <c r="R357"/>
      <c r="U357"/>
      <c r="V357" s="168"/>
    </row>
  </sheetData>
  <mergeCells count="66">
    <mergeCell ref="N114:U114"/>
    <mergeCell ref="N115:U115"/>
    <mergeCell ref="N116:U116"/>
    <mergeCell ref="N117:U117"/>
    <mergeCell ref="A121:A122"/>
    <mergeCell ref="A115:A116"/>
    <mergeCell ref="B115:E116"/>
    <mergeCell ref="G117:J117"/>
    <mergeCell ref="B114:E114"/>
    <mergeCell ref="G114:J114"/>
    <mergeCell ref="G115:J115"/>
    <mergeCell ref="G116:J116"/>
    <mergeCell ref="B121:E122"/>
    <mergeCell ref="A124:A125"/>
    <mergeCell ref="G123:J123"/>
    <mergeCell ref="N118:U118"/>
    <mergeCell ref="A140:A142"/>
    <mergeCell ref="B140:E142"/>
    <mergeCell ref="G121:J122"/>
    <mergeCell ref="B120:E120"/>
    <mergeCell ref="G120:J120"/>
    <mergeCell ref="G124:J124"/>
    <mergeCell ref="G125:J126"/>
    <mergeCell ref="B134:E139"/>
    <mergeCell ref="A134:A139"/>
    <mergeCell ref="F118:F119"/>
    <mergeCell ref="G118:J119"/>
    <mergeCell ref="B118:E118"/>
    <mergeCell ref="B119:E119"/>
    <mergeCell ref="K8:M19"/>
    <mergeCell ref="G132:J132"/>
    <mergeCell ref="M113:U113"/>
    <mergeCell ref="B126:E126"/>
    <mergeCell ref="E29:F29"/>
    <mergeCell ref="I22:J22"/>
    <mergeCell ref="E19:F19"/>
    <mergeCell ref="E22:F22"/>
    <mergeCell ref="E24:F24"/>
    <mergeCell ref="E23:F23"/>
    <mergeCell ref="L31:P31"/>
    <mergeCell ref="B123:E123"/>
    <mergeCell ref="B117:E117"/>
    <mergeCell ref="F121:F122"/>
    <mergeCell ref="B124:E125"/>
    <mergeCell ref="A8:C8"/>
    <mergeCell ref="B143:E143"/>
    <mergeCell ref="G127:J127"/>
    <mergeCell ref="G128:J128"/>
    <mergeCell ref="G129:J129"/>
    <mergeCell ref="G130:J130"/>
    <mergeCell ref="B127:E127"/>
    <mergeCell ref="B129:E129"/>
    <mergeCell ref="B130:E130"/>
    <mergeCell ref="B132:E132"/>
    <mergeCell ref="B133:E133"/>
    <mergeCell ref="B131:E131"/>
    <mergeCell ref="G131:J131"/>
    <mergeCell ref="B128:E128"/>
    <mergeCell ref="W31:W32"/>
    <mergeCell ref="A32:D32"/>
    <mergeCell ref="A31:D31"/>
    <mergeCell ref="F32:G32"/>
    <mergeCell ref="J32:K32"/>
    <mergeCell ref="M32:O32"/>
    <mergeCell ref="Q32:R32"/>
    <mergeCell ref="T32:U32"/>
  </mergeCells>
  <pageMargins left="0.23622047244094491" right="0.23622047244094491" top="0.35433070866141736" bottom="0.35433070866141736" header="0.31496062992125984" footer="0.31496062992125984"/>
  <pageSetup paperSize="8" scale="37"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pageSetUpPr fitToPage="1"/>
  </sheetPr>
  <dimension ref="A1:AC308"/>
  <sheetViews>
    <sheetView zoomScale="75" zoomScaleNormal="75" workbookViewId="0">
      <selection activeCell="A8" sqref="A8:C8"/>
    </sheetView>
  </sheetViews>
  <sheetFormatPr defaultRowHeight="15" x14ac:dyDescent="0.25"/>
  <cols>
    <col min="1" max="1" width="9.28515625" style="7" bestFit="1" customWidth="1"/>
    <col min="2" max="2" width="54.85546875" style="7" customWidth="1"/>
    <col min="3" max="3" width="62.42578125" customWidth="1"/>
    <col min="4" max="4" width="3.140625" style="7" bestFit="1" customWidth="1"/>
    <col min="5" max="5" width="15.42578125" style="7" bestFit="1" customWidth="1"/>
    <col min="6" max="6" width="42.42578125" style="7" bestFit="1" customWidth="1"/>
    <col min="7" max="7" width="2.42578125" customWidth="1"/>
    <col min="8" max="8" width="177.140625" style="7" customWidth="1"/>
    <col min="9" max="29" width="9.140625" style="7"/>
  </cols>
  <sheetData>
    <row r="1" spans="1:8" s="7" customFormat="1" x14ac:dyDescent="0.25">
      <c r="D1" s="226"/>
    </row>
    <row r="2" spans="1:8" s="7" customFormat="1" x14ac:dyDescent="0.25">
      <c r="D2" s="226"/>
    </row>
    <row r="3" spans="1:8" s="7" customFormat="1" x14ac:dyDescent="0.25">
      <c r="D3" s="226"/>
    </row>
    <row r="4" spans="1:8" s="7" customFormat="1" ht="18" x14ac:dyDescent="0.25">
      <c r="B4" s="1001" t="s">
        <v>1261</v>
      </c>
    </row>
    <row r="5" spans="1:8" s="7" customFormat="1" x14ac:dyDescent="0.25">
      <c r="D5" s="226"/>
    </row>
    <row r="6" spans="1:8" s="7" customFormat="1" x14ac:dyDescent="0.25">
      <c r="D6" s="226"/>
    </row>
    <row r="7" spans="1:8" s="7" customFormat="1" x14ac:dyDescent="0.25">
      <c r="D7" s="226"/>
    </row>
    <row r="8" spans="1:8" s="7" customFormat="1" ht="15.75" customHeight="1" x14ac:dyDescent="0.25">
      <c r="A8" s="2198" t="s">
        <v>131</v>
      </c>
      <c r="B8" s="2198"/>
      <c r="C8" s="2198"/>
      <c r="D8" s="53"/>
      <c r="E8" s="1002"/>
      <c r="F8" s="134"/>
      <c r="H8" s="1002" t="s">
        <v>959</v>
      </c>
    </row>
    <row r="9" spans="1:8" s="7" customFormat="1" ht="15.75" x14ac:dyDescent="0.25">
      <c r="A9" s="908">
        <v>1</v>
      </c>
      <c r="B9" s="710" t="s">
        <v>127</v>
      </c>
      <c r="C9" s="185" t="s">
        <v>128</v>
      </c>
      <c r="D9" s="53"/>
      <c r="E9" s="1002"/>
      <c r="F9" s="134"/>
      <c r="H9" s="2253" t="s">
        <v>963</v>
      </c>
    </row>
    <row r="10" spans="1:8" s="7" customFormat="1" ht="15.75" x14ac:dyDescent="0.25">
      <c r="A10" s="908">
        <v>2</v>
      </c>
      <c r="B10" s="710" t="s">
        <v>91</v>
      </c>
      <c r="C10" s="1328" t="s">
        <v>223</v>
      </c>
      <c r="D10" s="226"/>
      <c r="E10" s="669" t="s">
        <v>95</v>
      </c>
      <c r="F10" s="1326" t="s">
        <v>225</v>
      </c>
      <c r="H10" s="2253"/>
    </row>
    <row r="11" spans="1:8" s="7" customFormat="1" ht="15.75" x14ac:dyDescent="0.25">
      <c r="A11" s="908">
        <v>3</v>
      </c>
      <c r="B11" s="710" t="s">
        <v>226</v>
      </c>
      <c r="C11" s="1328" t="s">
        <v>227</v>
      </c>
      <c r="D11" s="226"/>
      <c r="E11" s="1334"/>
      <c r="F11" s="535"/>
      <c r="H11" s="2253"/>
    </row>
    <row r="12" spans="1:8" s="7" customFormat="1" ht="15.75" x14ac:dyDescent="0.25">
      <c r="A12" s="908">
        <v>4</v>
      </c>
      <c r="B12" s="710" t="s">
        <v>90</v>
      </c>
      <c r="C12" s="1326" t="s">
        <v>524</v>
      </c>
      <c r="D12" s="1024"/>
      <c r="E12" s="1025" t="s">
        <v>95</v>
      </c>
      <c r="F12" s="1328" t="s">
        <v>224</v>
      </c>
      <c r="H12" s="2253"/>
    </row>
    <row r="13" spans="1:8" s="7" customFormat="1" ht="15.75" x14ac:dyDescent="0.25">
      <c r="A13" s="908">
        <v>5</v>
      </c>
      <c r="B13" s="710" t="s">
        <v>533</v>
      </c>
      <c r="C13" s="1326" t="s">
        <v>525</v>
      </c>
      <c r="D13" s="1024"/>
      <c r="E13" s="1025" t="s">
        <v>95</v>
      </c>
      <c r="F13" s="1328" t="s">
        <v>515</v>
      </c>
      <c r="H13" s="2255" t="s">
        <v>964</v>
      </c>
    </row>
    <row r="14" spans="1:8" s="7" customFormat="1" ht="15.75" x14ac:dyDescent="0.25">
      <c r="A14" s="908">
        <v>6</v>
      </c>
      <c r="B14" s="710" t="s">
        <v>965</v>
      </c>
      <c r="C14" s="1326" t="s">
        <v>238</v>
      </c>
      <c r="D14" s="226"/>
      <c r="E14" s="669" t="s">
        <v>95</v>
      </c>
      <c r="F14" s="1326" t="s">
        <v>233</v>
      </c>
      <c r="H14" s="2255"/>
    </row>
    <row r="15" spans="1:8" s="7" customFormat="1" ht="15.75" x14ac:dyDescent="0.25">
      <c r="A15" s="908">
        <v>7</v>
      </c>
      <c r="B15" s="710" t="s">
        <v>101</v>
      </c>
      <c r="C15" s="1340">
        <v>43938</v>
      </c>
      <c r="D15" s="226"/>
      <c r="E15" s="667"/>
      <c r="F15" s="134"/>
    </row>
    <row r="16" spans="1:8" s="7" customFormat="1" ht="15.75" x14ac:dyDescent="0.25">
      <c r="A16" s="908">
        <v>8</v>
      </c>
      <c r="B16" s="710" t="s">
        <v>123</v>
      </c>
      <c r="C16" s="668">
        <v>0.45520833333333338</v>
      </c>
      <c r="D16" s="226"/>
      <c r="E16" s="667"/>
      <c r="F16" s="134"/>
    </row>
    <row r="17" spans="1:8" s="7" customFormat="1" ht="15.75" x14ac:dyDescent="0.25">
      <c r="A17" s="908">
        <v>9</v>
      </c>
      <c r="B17" s="710" t="s">
        <v>124</v>
      </c>
      <c r="C17" s="714" t="s">
        <v>125</v>
      </c>
      <c r="D17" s="226"/>
      <c r="E17" s="723"/>
      <c r="F17" s="193"/>
    </row>
    <row r="18" spans="1:8" s="7" customFormat="1" ht="15.75" x14ac:dyDescent="0.25">
      <c r="A18" s="908">
        <v>10</v>
      </c>
      <c r="B18" s="710" t="s">
        <v>102</v>
      </c>
      <c r="C18" s="1340">
        <v>43941</v>
      </c>
      <c r="D18" s="226"/>
      <c r="E18" s="667"/>
      <c r="F18" s="134"/>
    </row>
    <row r="19" spans="1:8" s="7" customFormat="1" ht="15.75" x14ac:dyDescent="0.25">
      <c r="A19" s="908">
        <v>11</v>
      </c>
      <c r="B19" s="710" t="s">
        <v>103</v>
      </c>
      <c r="C19" s="1548" t="s">
        <v>135</v>
      </c>
      <c r="D19" s="226"/>
      <c r="E19" s="667"/>
      <c r="F19" s="134"/>
      <c r="H19" s="1333"/>
    </row>
    <row r="20" spans="1:8" s="7" customFormat="1" ht="15.75" x14ac:dyDescent="0.25">
      <c r="A20" s="908">
        <v>12</v>
      </c>
      <c r="B20" s="1327" t="s">
        <v>85</v>
      </c>
      <c r="C20" s="1035" t="s">
        <v>379</v>
      </c>
      <c r="D20" s="1040"/>
      <c r="E20" s="669" t="s">
        <v>95</v>
      </c>
      <c r="F20" s="1041" t="s">
        <v>379</v>
      </c>
    </row>
    <row r="21" spans="1:8" s="7" customFormat="1" ht="15.75" x14ac:dyDescent="0.25">
      <c r="A21" s="908">
        <v>13</v>
      </c>
      <c r="B21" s="710" t="s">
        <v>86</v>
      </c>
      <c r="C21" s="1035" t="s">
        <v>379</v>
      </c>
      <c r="D21" s="1040"/>
      <c r="E21" s="1352"/>
      <c r="F21" s="1042"/>
    </row>
    <row r="22" spans="1:8" s="7" customFormat="1" ht="15.75" x14ac:dyDescent="0.25">
      <c r="A22" s="908">
        <v>14</v>
      </c>
      <c r="B22" s="710" t="s">
        <v>87</v>
      </c>
      <c r="C22" s="534" t="s">
        <v>532</v>
      </c>
      <c r="D22" s="1040"/>
      <c r="E22" s="1064" t="s">
        <v>100</v>
      </c>
      <c r="F22" s="1041" t="s">
        <v>379</v>
      </c>
    </row>
    <row r="23" spans="1:8" s="7" customFormat="1" ht="15.75" x14ac:dyDescent="0.25">
      <c r="A23" s="908">
        <v>15</v>
      </c>
      <c r="B23" s="710" t="s">
        <v>83</v>
      </c>
      <c r="C23" s="1341">
        <v>30488270.691780817</v>
      </c>
      <c r="D23" s="1040"/>
      <c r="E23" s="1335" t="s">
        <v>146</v>
      </c>
      <c r="F23" s="1041" t="s">
        <v>379</v>
      </c>
    </row>
    <row r="24" spans="1:8" s="7" customFormat="1" ht="15.75" x14ac:dyDescent="0.25">
      <c r="A24" s="908">
        <v>16</v>
      </c>
      <c r="B24" s="710" t="s">
        <v>88</v>
      </c>
      <c r="C24" s="1326" t="s">
        <v>99</v>
      </c>
      <c r="D24" s="226"/>
      <c r="E24" s="1342"/>
      <c r="F24" s="134"/>
    </row>
    <row r="25" spans="1:8" s="7" customFormat="1" ht="15.75" x14ac:dyDescent="0.25">
      <c r="A25" s="908">
        <v>17</v>
      </c>
      <c r="B25" s="710" t="s">
        <v>82</v>
      </c>
      <c r="C25" s="533" t="s">
        <v>862</v>
      </c>
      <c r="D25" s="226"/>
      <c r="E25" s="671"/>
      <c r="F25" s="1333"/>
    </row>
    <row r="26" spans="1:8" s="7" customFormat="1" ht="15.75" x14ac:dyDescent="0.25">
      <c r="A26" s="908">
        <v>18</v>
      </c>
      <c r="B26" s="710" t="s">
        <v>84</v>
      </c>
      <c r="C26" s="534" t="s">
        <v>135</v>
      </c>
      <c r="D26" s="226"/>
      <c r="E26" s="672"/>
      <c r="F26" s="134"/>
    </row>
    <row r="27" spans="1:8" s="7" customFormat="1" ht="15.75" x14ac:dyDescent="0.25">
      <c r="A27" s="908">
        <v>19</v>
      </c>
      <c r="B27" s="710" t="s">
        <v>209</v>
      </c>
      <c r="C27" s="1341" t="s">
        <v>253</v>
      </c>
      <c r="D27" s="226"/>
      <c r="E27" s="669" t="s">
        <v>95</v>
      </c>
      <c r="F27" s="90" t="s">
        <v>203</v>
      </c>
    </row>
    <row r="28" spans="1:8" s="7" customFormat="1" ht="15.75" x14ac:dyDescent="0.25">
      <c r="A28" s="1343"/>
      <c r="B28" s="1037"/>
      <c r="C28" s="146"/>
      <c r="D28" s="226"/>
      <c r="E28" s="1332"/>
      <c r="F28" s="1332"/>
      <c r="G28" s="193"/>
    </row>
    <row r="29" spans="1:8" s="7" customFormat="1" ht="15.75" customHeight="1" x14ac:dyDescent="0.25">
      <c r="A29" s="1330">
        <v>1</v>
      </c>
      <c r="B29" s="515" t="s">
        <v>0</v>
      </c>
      <c r="C29" s="1338" t="s">
        <v>640</v>
      </c>
      <c r="D29" s="203" t="s">
        <v>130</v>
      </c>
    </row>
    <row r="30" spans="1:8" s="7" customFormat="1" ht="15.75" x14ac:dyDescent="0.25">
      <c r="A30" s="1330">
        <v>2</v>
      </c>
      <c r="B30" s="515" t="s">
        <v>1</v>
      </c>
      <c r="C30" s="1349" t="str">
        <f>F12</f>
        <v>549300RM34L56MA11M54</v>
      </c>
      <c r="D30" s="203" t="s">
        <v>130</v>
      </c>
    </row>
    <row r="31" spans="1:8" s="7" customFormat="1" ht="15.75" x14ac:dyDescent="0.25">
      <c r="A31" s="1330">
        <v>3</v>
      </c>
      <c r="B31" s="515" t="s">
        <v>40</v>
      </c>
      <c r="C31" s="1348" t="s">
        <v>233</v>
      </c>
      <c r="D31" s="203" t="s">
        <v>130</v>
      </c>
    </row>
    <row r="32" spans="1:8" s="7" customFormat="1" ht="15.75" x14ac:dyDescent="0.25">
      <c r="A32" s="1330">
        <v>4</v>
      </c>
      <c r="B32" s="515" t="s">
        <v>12</v>
      </c>
      <c r="C32" s="1349" t="s">
        <v>106</v>
      </c>
      <c r="D32" s="203" t="s">
        <v>130</v>
      </c>
    </row>
    <row r="33" spans="1:4" s="7" customFormat="1" ht="15.75" customHeight="1" x14ac:dyDescent="0.25">
      <c r="A33" s="1330">
        <v>5</v>
      </c>
      <c r="B33" s="515" t="s">
        <v>2</v>
      </c>
      <c r="C33" s="1349" t="s">
        <v>236</v>
      </c>
      <c r="D33" s="203" t="s">
        <v>130</v>
      </c>
    </row>
    <row r="34" spans="1:4" s="7" customFormat="1" ht="15.75" x14ac:dyDescent="0.25">
      <c r="A34" s="1330">
        <v>6</v>
      </c>
      <c r="B34" s="515" t="s">
        <v>419</v>
      </c>
      <c r="C34" s="1349" t="s">
        <v>237</v>
      </c>
      <c r="D34" s="203" t="s">
        <v>44</v>
      </c>
    </row>
    <row r="35" spans="1:4" s="7" customFormat="1" ht="15.75" x14ac:dyDescent="0.25">
      <c r="A35" s="1330">
        <v>7</v>
      </c>
      <c r="B35" s="515" t="s">
        <v>420</v>
      </c>
      <c r="C35" s="39"/>
      <c r="D35" s="203" t="s">
        <v>43</v>
      </c>
    </row>
    <row r="36" spans="1:4" s="7" customFormat="1" ht="15.75" x14ac:dyDescent="0.25">
      <c r="A36" s="1330">
        <v>8</v>
      </c>
      <c r="B36" s="515" t="s">
        <v>421</v>
      </c>
      <c r="C36" s="39"/>
      <c r="D36" s="203" t="s">
        <v>43</v>
      </c>
    </row>
    <row r="37" spans="1:4" s="7" customFormat="1" ht="15.75" x14ac:dyDescent="0.25">
      <c r="A37" s="1330">
        <v>9</v>
      </c>
      <c r="B37" s="515" t="s">
        <v>5</v>
      </c>
      <c r="C37" s="1347" t="s">
        <v>109</v>
      </c>
      <c r="D37" s="203" t="s">
        <v>130</v>
      </c>
    </row>
    <row r="38" spans="1:4" s="7" customFormat="1" ht="15.75" x14ac:dyDescent="0.25">
      <c r="A38" s="1330">
        <v>10</v>
      </c>
      <c r="B38" s="515" t="s">
        <v>6</v>
      </c>
      <c r="C38" s="1326" t="str">
        <f>F13</f>
        <v>549300RM34X92OB23P19</v>
      </c>
      <c r="D38" s="203" t="s">
        <v>130</v>
      </c>
    </row>
    <row r="39" spans="1:4" s="7" customFormat="1" ht="15.75" x14ac:dyDescent="0.25">
      <c r="A39" s="1330">
        <v>11</v>
      </c>
      <c r="B39" s="515" t="s">
        <v>7</v>
      </c>
      <c r="C39" s="1347" t="str">
        <f>F10</f>
        <v>AL61GG34LM12CV28I911</v>
      </c>
      <c r="D39" s="203" t="s">
        <v>130</v>
      </c>
    </row>
    <row r="40" spans="1:4" s="7" customFormat="1" ht="15.75" x14ac:dyDescent="0.25">
      <c r="A40" s="1330">
        <v>12</v>
      </c>
      <c r="B40" s="515" t="s">
        <v>46</v>
      </c>
      <c r="C40" s="1349" t="s">
        <v>108</v>
      </c>
      <c r="D40" s="203" t="s">
        <v>130</v>
      </c>
    </row>
    <row r="41" spans="1:4" s="7" customFormat="1" ht="15.75" x14ac:dyDescent="0.25">
      <c r="A41" s="1330">
        <v>13</v>
      </c>
      <c r="B41" s="515" t="s">
        <v>8</v>
      </c>
      <c r="C41" s="39"/>
      <c r="D41" s="203" t="s">
        <v>43</v>
      </c>
    </row>
    <row r="42" spans="1:4" s="7" customFormat="1" ht="15.75" x14ac:dyDescent="0.25">
      <c r="A42" s="1330">
        <v>14</v>
      </c>
      <c r="B42" s="515" t="s">
        <v>9</v>
      </c>
      <c r="C42" s="1353" t="s">
        <v>203</v>
      </c>
      <c r="D42" s="203" t="s">
        <v>43</v>
      </c>
    </row>
    <row r="43" spans="1:4" s="7" customFormat="1" ht="15.75" x14ac:dyDescent="0.25">
      <c r="A43" s="1330">
        <v>15</v>
      </c>
      <c r="B43" s="515" t="s">
        <v>10</v>
      </c>
      <c r="C43" s="39"/>
      <c r="D43" s="203" t="s">
        <v>43</v>
      </c>
    </row>
    <row r="44" spans="1:4" s="7" customFormat="1" ht="15.75" x14ac:dyDescent="0.25">
      <c r="A44" s="1330">
        <v>16</v>
      </c>
      <c r="B44" s="515" t="s">
        <v>41</v>
      </c>
      <c r="C44" s="39"/>
      <c r="D44" s="203" t="s">
        <v>44</v>
      </c>
    </row>
    <row r="45" spans="1:4" s="7" customFormat="1" ht="15.75" x14ac:dyDescent="0.25">
      <c r="A45" s="1330">
        <v>17</v>
      </c>
      <c r="B45" s="515" t="s">
        <v>11</v>
      </c>
      <c r="C45" s="1349" t="str">
        <f>F27</f>
        <v>549300WCGB70D06XZS54</v>
      </c>
      <c r="D45" s="203" t="s">
        <v>43</v>
      </c>
    </row>
    <row r="46" spans="1:4" s="7" customFormat="1" ht="15.75" x14ac:dyDescent="0.25">
      <c r="A46" s="1330">
        <v>18</v>
      </c>
      <c r="B46" s="515" t="s">
        <v>153</v>
      </c>
      <c r="C46" s="1348" t="str">
        <f>F12</f>
        <v>549300RM34L56MA11M54</v>
      </c>
      <c r="D46" s="203" t="s">
        <v>43</v>
      </c>
    </row>
    <row r="47" spans="1:4" s="7" customFormat="1" ht="15.75" x14ac:dyDescent="0.25">
      <c r="A47" s="544"/>
      <c r="B47" s="1005"/>
      <c r="C47" s="63"/>
      <c r="D47" s="1343"/>
    </row>
    <row r="48" spans="1:4" s="7" customFormat="1" ht="15.75" x14ac:dyDescent="0.25">
      <c r="A48" s="1330">
        <v>1</v>
      </c>
      <c r="B48" s="515" t="s">
        <v>49</v>
      </c>
      <c r="C48" s="1348" t="s">
        <v>962</v>
      </c>
      <c r="D48" s="934" t="s">
        <v>130</v>
      </c>
    </row>
    <row r="49" spans="1:4" s="7" customFormat="1" ht="15.75" x14ac:dyDescent="0.25">
      <c r="A49" s="1330">
        <v>2</v>
      </c>
      <c r="B49" s="515" t="s">
        <v>15</v>
      </c>
      <c r="C49" s="1345"/>
      <c r="D49" s="934" t="s">
        <v>44</v>
      </c>
    </row>
    <row r="50" spans="1:4" s="7" customFormat="1" ht="15.75" x14ac:dyDescent="0.25">
      <c r="A50" s="1330">
        <v>3</v>
      </c>
      <c r="B50" s="515" t="s">
        <v>79</v>
      </c>
      <c r="C50" s="232" t="s">
        <v>542</v>
      </c>
      <c r="D50" s="934" t="s">
        <v>130</v>
      </c>
    </row>
    <row r="51" spans="1:4" s="7" customFormat="1" ht="15.75" x14ac:dyDescent="0.25">
      <c r="A51" s="1330">
        <v>4</v>
      </c>
      <c r="B51" s="515" t="s">
        <v>34</v>
      </c>
      <c r="C51" s="1346" t="s">
        <v>110</v>
      </c>
      <c r="D51" s="934" t="s">
        <v>130</v>
      </c>
    </row>
    <row r="52" spans="1:4" s="7" customFormat="1" ht="15.75" x14ac:dyDescent="0.25">
      <c r="A52" s="1330">
        <v>5</v>
      </c>
      <c r="B52" s="515" t="s">
        <v>16</v>
      </c>
      <c r="C52" s="1344" t="b">
        <v>0</v>
      </c>
      <c r="D52" s="934" t="s">
        <v>130</v>
      </c>
    </row>
    <row r="53" spans="1:4" s="7" customFormat="1" ht="15.75" x14ac:dyDescent="0.25">
      <c r="A53" s="1330">
        <v>6</v>
      </c>
      <c r="B53" s="515" t="s">
        <v>50</v>
      </c>
      <c r="C53" s="1345"/>
      <c r="D53" s="934" t="s">
        <v>44</v>
      </c>
    </row>
    <row r="54" spans="1:4" s="7" customFormat="1" ht="15.75" x14ac:dyDescent="0.25">
      <c r="A54" s="1330">
        <v>7</v>
      </c>
      <c r="B54" s="515" t="s">
        <v>13</v>
      </c>
      <c r="C54" s="1345"/>
      <c r="D54" s="934" t="s">
        <v>44</v>
      </c>
    </row>
    <row r="55" spans="1:4" s="7" customFormat="1" ht="15.75" x14ac:dyDescent="0.25">
      <c r="A55" s="1330">
        <v>8</v>
      </c>
      <c r="B55" s="515" t="s">
        <v>14</v>
      </c>
      <c r="C55" s="1328" t="s">
        <v>169</v>
      </c>
      <c r="D55" s="934" t="s">
        <v>130</v>
      </c>
    </row>
    <row r="56" spans="1:4" s="7" customFormat="1" ht="15.75" x14ac:dyDescent="0.25">
      <c r="A56" s="1330">
        <v>9</v>
      </c>
      <c r="B56" s="515" t="s">
        <v>51</v>
      </c>
      <c r="C56" s="1337" t="s">
        <v>104</v>
      </c>
      <c r="D56" s="934" t="s">
        <v>130</v>
      </c>
    </row>
    <row r="57" spans="1:4" s="7" customFormat="1" ht="15.75" x14ac:dyDescent="0.25">
      <c r="A57" s="1330">
        <v>10</v>
      </c>
      <c r="B57" s="515" t="s">
        <v>35</v>
      </c>
      <c r="C57" s="1336"/>
      <c r="D57" s="934" t="s">
        <v>44</v>
      </c>
    </row>
    <row r="58" spans="1:4" s="7" customFormat="1" ht="15.75" x14ac:dyDescent="0.25">
      <c r="A58" s="1330">
        <v>11</v>
      </c>
      <c r="B58" s="515" t="s">
        <v>52</v>
      </c>
      <c r="C58" s="1337">
        <v>2011</v>
      </c>
      <c r="D58" s="934" t="s">
        <v>44</v>
      </c>
    </row>
    <row r="59" spans="1:4" s="7" customFormat="1" ht="15.75" x14ac:dyDescent="0.25">
      <c r="A59" s="1330">
        <v>12</v>
      </c>
      <c r="B59" s="515" t="s">
        <v>53</v>
      </c>
      <c r="C59" s="1354" t="s">
        <v>636</v>
      </c>
      <c r="D59" s="934" t="s">
        <v>130</v>
      </c>
    </row>
    <row r="60" spans="1:4" s="7" customFormat="1" ht="15.75" x14ac:dyDescent="0.25">
      <c r="A60" s="1330">
        <v>13</v>
      </c>
      <c r="B60" s="515" t="s">
        <v>54</v>
      </c>
      <c r="C60" s="1355" t="s">
        <v>613</v>
      </c>
      <c r="D60" s="934" t="s">
        <v>130</v>
      </c>
    </row>
    <row r="61" spans="1:4" s="7" customFormat="1" ht="15.75" x14ac:dyDescent="0.25">
      <c r="A61" s="1330">
        <v>14</v>
      </c>
      <c r="B61" s="515" t="s">
        <v>37</v>
      </c>
      <c r="C61" s="78"/>
      <c r="D61" s="934" t="s">
        <v>44</v>
      </c>
    </row>
    <row r="62" spans="1:4" s="7" customFormat="1" ht="15.75" x14ac:dyDescent="0.25">
      <c r="A62" s="1330">
        <v>15</v>
      </c>
      <c r="B62" s="515" t="s">
        <v>55</v>
      </c>
      <c r="C62" s="1162" t="s">
        <v>901</v>
      </c>
      <c r="D62" s="934" t="s">
        <v>723</v>
      </c>
    </row>
    <row r="63" spans="1:4" s="7" customFormat="1" ht="15.75" x14ac:dyDescent="0.25">
      <c r="A63" s="1330">
        <v>16</v>
      </c>
      <c r="B63" s="515" t="s">
        <v>56</v>
      </c>
      <c r="C63" s="1328">
        <v>1</v>
      </c>
      <c r="D63" s="934" t="s">
        <v>44</v>
      </c>
    </row>
    <row r="64" spans="1:4" s="7" customFormat="1" ht="15.75" x14ac:dyDescent="0.25">
      <c r="A64" s="1330">
        <v>17</v>
      </c>
      <c r="B64" s="515" t="s">
        <v>57</v>
      </c>
      <c r="C64" s="104" t="s">
        <v>613</v>
      </c>
      <c r="D64" s="934" t="s">
        <v>43</v>
      </c>
    </row>
    <row r="65" spans="1:4" s="7" customFormat="1" ht="15.75" x14ac:dyDescent="0.25">
      <c r="A65" s="1330">
        <v>18</v>
      </c>
      <c r="B65" s="515" t="s">
        <v>129</v>
      </c>
      <c r="C65" s="1328" t="s">
        <v>136</v>
      </c>
      <c r="D65" s="934" t="s">
        <v>130</v>
      </c>
    </row>
    <row r="66" spans="1:4" s="7" customFormat="1" ht="15.75" x14ac:dyDescent="0.25">
      <c r="A66" s="1330">
        <v>19</v>
      </c>
      <c r="B66" s="515" t="s">
        <v>17</v>
      </c>
      <c r="C66" s="1326" t="b">
        <v>0</v>
      </c>
      <c r="D66" s="934" t="s">
        <v>130</v>
      </c>
    </row>
    <row r="67" spans="1:4" s="7" customFormat="1" ht="15.75" x14ac:dyDescent="0.25">
      <c r="A67" s="1330">
        <v>20</v>
      </c>
      <c r="B67" s="515" t="s">
        <v>18</v>
      </c>
      <c r="C67" s="1326" t="s">
        <v>111</v>
      </c>
      <c r="D67" s="545" t="s">
        <v>130</v>
      </c>
    </row>
    <row r="68" spans="1:4" s="7" customFormat="1" ht="15.75" x14ac:dyDescent="0.25">
      <c r="A68" s="1330">
        <v>21</v>
      </c>
      <c r="B68" s="515" t="s">
        <v>58</v>
      </c>
      <c r="C68" s="1326" t="b">
        <v>0</v>
      </c>
      <c r="D68" s="934" t="s">
        <v>130</v>
      </c>
    </row>
    <row r="69" spans="1:4" s="7" customFormat="1" ht="15.75" x14ac:dyDescent="0.25">
      <c r="A69" s="1330">
        <v>22</v>
      </c>
      <c r="B69" s="515" t="s">
        <v>619</v>
      </c>
      <c r="C69" s="1326" t="s">
        <v>195</v>
      </c>
      <c r="D69" s="934" t="s">
        <v>130</v>
      </c>
    </row>
    <row r="70" spans="1:4" s="7" customFormat="1" ht="15.75" x14ac:dyDescent="0.25">
      <c r="A70" s="1330">
        <v>23</v>
      </c>
      <c r="B70" s="515" t="s">
        <v>59</v>
      </c>
      <c r="C70" s="1356"/>
      <c r="D70" s="934" t="s">
        <v>44</v>
      </c>
    </row>
    <row r="71" spans="1:4" s="7" customFormat="1" ht="15.75" x14ac:dyDescent="0.25">
      <c r="A71" s="1330">
        <v>24</v>
      </c>
      <c r="B71" s="515" t="s">
        <v>60</v>
      </c>
      <c r="C71" s="1326" t="s">
        <v>112</v>
      </c>
      <c r="D71" s="934" t="s">
        <v>44</v>
      </c>
    </row>
    <row r="72" spans="1:4" s="7" customFormat="1" ht="15.75" x14ac:dyDescent="0.25">
      <c r="A72" s="1330">
        <v>25</v>
      </c>
      <c r="B72" s="515" t="s">
        <v>61</v>
      </c>
      <c r="C72" s="1348" t="s">
        <v>863</v>
      </c>
      <c r="D72" s="934" t="s">
        <v>44</v>
      </c>
    </row>
    <row r="73" spans="1:4" s="7" customFormat="1" ht="15.75" x14ac:dyDescent="0.25">
      <c r="A73" s="1330">
        <v>26</v>
      </c>
      <c r="B73" s="515" t="s">
        <v>62</v>
      </c>
      <c r="C73" s="1326" t="s">
        <v>157</v>
      </c>
      <c r="D73" s="934" t="s">
        <v>44</v>
      </c>
    </row>
    <row r="74" spans="1:4" s="7" customFormat="1" ht="15.75" x14ac:dyDescent="0.25">
      <c r="A74" s="1330">
        <v>27</v>
      </c>
      <c r="B74" s="515" t="s">
        <v>63</v>
      </c>
      <c r="C74" s="1326">
        <v>1</v>
      </c>
      <c r="D74" s="934" t="s">
        <v>44</v>
      </c>
    </row>
    <row r="75" spans="1:4" s="7" customFormat="1" ht="15.75" x14ac:dyDescent="0.25">
      <c r="A75" s="1330">
        <v>28</v>
      </c>
      <c r="B75" s="515" t="s">
        <v>64</v>
      </c>
      <c r="C75" s="1326" t="s">
        <v>365</v>
      </c>
      <c r="D75" s="934" t="s">
        <v>44</v>
      </c>
    </row>
    <row r="76" spans="1:4" s="7" customFormat="1" ht="15.75" x14ac:dyDescent="0.25">
      <c r="A76" s="1330">
        <v>29</v>
      </c>
      <c r="B76" s="515" t="s">
        <v>65</v>
      </c>
      <c r="C76" s="1326">
        <v>1</v>
      </c>
      <c r="D76" s="934" t="s">
        <v>44</v>
      </c>
    </row>
    <row r="77" spans="1:4" s="7" customFormat="1" ht="15.75" x14ac:dyDescent="0.25">
      <c r="A77" s="1330">
        <v>30</v>
      </c>
      <c r="B77" s="515" t="s">
        <v>66</v>
      </c>
      <c r="C77" s="1326" t="s">
        <v>157</v>
      </c>
      <c r="D77" s="934" t="s">
        <v>44</v>
      </c>
    </row>
    <row r="78" spans="1:4" s="7" customFormat="1" ht="15.75" x14ac:dyDescent="0.25">
      <c r="A78" s="1330">
        <v>31</v>
      </c>
      <c r="B78" s="515" t="s">
        <v>67</v>
      </c>
      <c r="C78" s="1326">
        <v>1</v>
      </c>
      <c r="D78" s="934" t="s">
        <v>44</v>
      </c>
    </row>
    <row r="79" spans="1:4" s="7" customFormat="1" ht="15.75" x14ac:dyDescent="0.25">
      <c r="A79" s="1330">
        <v>32</v>
      </c>
      <c r="B79" s="515" t="s">
        <v>68</v>
      </c>
      <c r="C79" s="1326" t="s">
        <v>144</v>
      </c>
      <c r="D79" s="934" t="s">
        <v>44</v>
      </c>
    </row>
    <row r="80" spans="1:4" s="7" customFormat="1" ht="15.75" x14ac:dyDescent="0.25">
      <c r="A80" s="1330">
        <v>35</v>
      </c>
      <c r="B80" s="515" t="s">
        <v>72</v>
      </c>
      <c r="C80" s="1345"/>
      <c r="D80" s="934" t="s">
        <v>43</v>
      </c>
    </row>
    <row r="81" spans="1:4" s="7" customFormat="1" ht="15.75" x14ac:dyDescent="0.25">
      <c r="A81" s="1330">
        <v>36</v>
      </c>
      <c r="B81" s="515" t="s">
        <v>73</v>
      </c>
      <c r="C81" s="1345"/>
      <c r="D81" s="934" t="s">
        <v>44</v>
      </c>
    </row>
    <row r="82" spans="1:4" s="7" customFormat="1" ht="15.75" x14ac:dyDescent="0.25">
      <c r="A82" s="1330">
        <v>37</v>
      </c>
      <c r="B82" s="515" t="s">
        <v>69</v>
      </c>
      <c r="C82" s="125">
        <f>C23/3</f>
        <v>10162756.897260273</v>
      </c>
      <c r="D82" s="934" t="s">
        <v>130</v>
      </c>
    </row>
    <row r="83" spans="1:4" s="7" customFormat="1" ht="15.75" x14ac:dyDescent="0.25">
      <c r="A83" s="1330">
        <v>38</v>
      </c>
      <c r="B83" s="515" t="s">
        <v>70</v>
      </c>
      <c r="C83" s="61"/>
      <c r="D83" s="934" t="s">
        <v>44</v>
      </c>
    </row>
    <row r="84" spans="1:4" s="7" customFormat="1" ht="15.75" x14ac:dyDescent="0.25">
      <c r="A84" s="1330">
        <v>39</v>
      </c>
      <c r="B84" s="515" t="s">
        <v>71</v>
      </c>
      <c r="C84" s="1348" t="str">
        <f>C24</f>
        <v>EUR</v>
      </c>
      <c r="D84" s="934" t="s">
        <v>130</v>
      </c>
    </row>
    <row r="85" spans="1:4" s="7" customFormat="1" ht="15.75" x14ac:dyDescent="0.25">
      <c r="A85" s="1330">
        <v>73</v>
      </c>
      <c r="B85" s="515" t="s">
        <v>81</v>
      </c>
      <c r="C85" s="1328" t="b">
        <v>0</v>
      </c>
      <c r="D85" s="545" t="s">
        <v>130</v>
      </c>
    </row>
    <row r="86" spans="1:4" s="7" customFormat="1" ht="15.75" x14ac:dyDescent="0.25">
      <c r="A86" s="1330">
        <v>74</v>
      </c>
      <c r="B86" s="515" t="s">
        <v>78</v>
      </c>
      <c r="C86" s="1339" t="s">
        <v>901</v>
      </c>
      <c r="D86" s="935" t="s">
        <v>723</v>
      </c>
    </row>
    <row r="87" spans="1:4" s="7" customFormat="1" ht="15.75" x14ac:dyDescent="0.25">
      <c r="A87" s="1330">
        <v>75</v>
      </c>
      <c r="B87" s="515" t="s">
        <v>19</v>
      </c>
      <c r="C87" s="1345"/>
      <c r="D87" s="545" t="s">
        <v>44</v>
      </c>
    </row>
    <row r="88" spans="1:4" s="7" customFormat="1" ht="15.75" x14ac:dyDescent="0.25">
      <c r="A88" s="1330">
        <v>76</v>
      </c>
      <c r="B88" s="1006" t="s">
        <v>30</v>
      </c>
      <c r="C88" s="1345"/>
      <c r="D88" s="545" t="s">
        <v>44</v>
      </c>
    </row>
    <row r="89" spans="1:4" s="7" customFormat="1" ht="15.75" x14ac:dyDescent="0.25">
      <c r="A89" s="1330">
        <v>77</v>
      </c>
      <c r="B89" s="1006" t="s">
        <v>31</v>
      </c>
      <c r="C89" s="1345"/>
      <c r="D89" s="545" t="s">
        <v>44</v>
      </c>
    </row>
    <row r="90" spans="1:4" s="7" customFormat="1" ht="15.75" x14ac:dyDescent="0.25">
      <c r="A90" s="1330">
        <v>78</v>
      </c>
      <c r="B90" s="1006" t="s">
        <v>77</v>
      </c>
      <c r="C90" s="1345"/>
      <c r="D90" s="545" t="s">
        <v>44</v>
      </c>
    </row>
    <row r="91" spans="1:4" s="7" customFormat="1" ht="15.75" x14ac:dyDescent="0.25">
      <c r="A91" s="1330">
        <v>79</v>
      </c>
      <c r="B91" s="1006" t="s">
        <v>76</v>
      </c>
      <c r="C91" s="1345"/>
      <c r="D91" s="545" t="s">
        <v>44</v>
      </c>
    </row>
    <row r="92" spans="1:4" s="7" customFormat="1" ht="15.75" x14ac:dyDescent="0.25">
      <c r="A92" s="1330">
        <v>83</v>
      </c>
      <c r="B92" s="1006" t="s">
        <v>20</v>
      </c>
      <c r="C92" s="61"/>
      <c r="D92" s="545" t="s">
        <v>44</v>
      </c>
    </row>
    <row r="93" spans="1:4" s="7" customFormat="1" ht="15.75" x14ac:dyDescent="0.25">
      <c r="A93" s="1330">
        <v>85</v>
      </c>
      <c r="B93" s="515" t="s">
        <v>21</v>
      </c>
      <c r="C93" s="1345"/>
      <c r="D93" s="545" t="s">
        <v>43</v>
      </c>
    </row>
    <row r="94" spans="1:4" s="7" customFormat="1" ht="15.75" x14ac:dyDescent="0.25">
      <c r="A94" s="1330">
        <v>86</v>
      </c>
      <c r="B94" s="515" t="s">
        <v>22</v>
      </c>
      <c r="C94" s="1345"/>
      <c r="D94" s="545" t="s">
        <v>43</v>
      </c>
    </row>
    <row r="95" spans="1:4" s="7" customFormat="1" ht="15.75" x14ac:dyDescent="0.25">
      <c r="A95" s="1330">
        <v>87</v>
      </c>
      <c r="B95" s="515" t="s">
        <v>23</v>
      </c>
      <c r="C95" s="187"/>
      <c r="D95" s="545" t="s">
        <v>44</v>
      </c>
    </row>
    <row r="96" spans="1:4" s="7" customFormat="1" ht="15.75" x14ac:dyDescent="0.25">
      <c r="A96" s="1330">
        <v>88</v>
      </c>
      <c r="B96" s="515" t="s">
        <v>24</v>
      </c>
      <c r="C96" s="61"/>
      <c r="D96" s="545" t="s">
        <v>44</v>
      </c>
    </row>
    <row r="97" spans="1:5" s="7" customFormat="1" ht="15.75" x14ac:dyDescent="0.25">
      <c r="A97" s="1330">
        <v>89</v>
      </c>
      <c r="B97" s="515" t="s">
        <v>25</v>
      </c>
      <c r="C97" s="120"/>
      <c r="D97" s="545" t="s">
        <v>44</v>
      </c>
    </row>
    <row r="98" spans="1:5" s="7" customFormat="1" ht="15.75" x14ac:dyDescent="0.25">
      <c r="A98" s="1330">
        <v>90</v>
      </c>
      <c r="B98" s="515" t="s">
        <v>26</v>
      </c>
      <c r="C98" s="1345"/>
      <c r="D98" s="545" t="s">
        <v>44</v>
      </c>
    </row>
    <row r="99" spans="1:5" s="7" customFormat="1" ht="15.75" x14ac:dyDescent="0.25">
      <c r="A99" s="1330">
        <v>91</v>
      </c>
      <c r="B99" s="515" t="s">
        <v>27</v>
      </c>
      <c r="C99" s="121"/>
      <c r="D99" s="545" t="s">
        <v>44</v>
      </c>
    </row>
    <row r="100" spans="1:5" s="7" customFormat="1" ht="15.75" x14ac:dyDescent="0.25">
      <c r="A100" s="1330">
        <v>92</v>
      </c>
      <c r="B100" s="515" t="s">
        <v>28</v>
      </c>
      <c r="C100" s="1345"/>
      <c r="D100" s="545" t="s">
        <v>44</v>
      </c>
    </row>
    <row r="101" spans="1:5" s="7" customFormat="1" ht="15.75" x14ac:dyDescent="0.25">
      <c r="A101" s="1330">
        <v>93</v>
      </c>
      <c r="B101" s="515" t="s">
        <v>75</v>
      </c>
      <c r="C101" s="76"/>
      <c r="D101" s="545" t="s">
        <v>44</v>
      </c>
    </row>
    <row r="102" spans="1:5" s="7" customFormat="1" ht="15.75" x14ac:dyDescent="0.25">
      <c r="A102" s="1330">
        <v>94</v>
      </c>
      <c r="B102" s="515" t="s">
        <v>74</v>
      </c>
      <c r="C102" s="1345"/>
      <c r="D102" s="545" t="s">
        <v>44</v>
      </c>
    </row>
    <row r="103" spans="1:5" s="7" customFormat="1" ht="15.75" x14ac:dyDescent="0.25">
      <c r="A103" s="1330">
        <v>95</v>
      </c>
      <c r="B103" s="1006" t="s">
        <v>38</v>
      </c>
      <c r="C103" s="1326" t="b">
        <v>1</v>
      </c>
      <c r="D103" s="545" t="s">
        <v>44</v>
      </c>
    </row>
    <row r="104" spans="1:5" s="7" customFormat="1" ht="15.75" x14ac:dyDescent="0.25">
      <c r="A104" s="203">
        <v>96</v>
      </c>
      <c r="B104" s="526" t="s">
        <v>36</v>
      </c>
      <c r="C104" s="1348" t="s">
        <v>260</v>
      </c>
      <c r="D104" s="545" t="s">
        <v>44</v>
      </c>
    </row>
    <row r="105" spans="1:5" s="7" customFormat="1" ht="15.75" x14ac:dyDescent="0.25">
      <c r="A105" s="203">
        <v>97</v>
      </c>
      <c r="B105" s="526" t="s">
        <v>32</v>
      </c>
      <c r="C105" s="1345"/>
      <c r="D105" s="545" t="s">
        <v>44</v>
      </c>
    </row>
    <row r="106" spans="1:5" s="7" customFormat="1" ht="15.75" x14ac:dyDescent="0.25">
      <c r="A106" s="203">
        <v>98</v>
      </c>
      <c r="B106" s="526" t="s">
        <v>39</v>
      </c>
      <c r="C106" s="1328" t="s">
        <v>47</v>
      </c>
      <c r="D106" s="934" t="s">
        <v>130</v>
      </c>
    </row>
    <row r="107" spans="1:5" s="7" customFormat="1" ht="15.75" x14ac:dyDescent="0.25">
      <c r="A107" s="203">
        <v>99</v>
      </c>
      <c r="B107" s="526" t="s">
        <v>29</v>
      </c>
      <c r="C107" s="1349" t="s">
        <v>117</v>
      </c>
      <c r="D107" s="934" t="s">
        <v>130</v>
      </c>
    </row>
    <row r="108" spans="1:5" s="7" customFormat="1" ht="15.75" x14ac:dyDescent="0.25">
      <c r="A108" s="134" t="s">
        <v>122</v>
      </c>
      <c r="C108" s="63">
        <v>45</v>
      </c>
      <c r="D108" s="53"/>
      <c r="E108" s="53"/>
    </row>
    <row r="109" spans="1:5" s="7" customFormat="1" ht="15.75" x14ac:dyDescent="0.25">
      <c r="A109" s="116"/>
      <c r="B109" s="116"/>
      <c r="C109" s="134"/>
      <c r="D109" s="53"/>
      <c r="E109" s="134"/>
    </row>
    <row r="110" spans="1:5" s="7" customFormat="1" x14ac:dyDescent="0.25"/>
    <row r="111" spans="1:5" s="7" customFormat="1" x14ac:dyDescent="0.25"/>
    <row r="112" spans="1:5"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pans="3:7" s="7" customFormat="1" x14ac:dyDescent="0.25"/>
    <row r="306" spans="3:7" s="7" customFormat="1" x14ac:dyDescent="0.25">
      <c r="C306"/>
      <c r="G306"/>
    </row>
    <row r="307" spans="3:7" s="7" customFormat="1" x14ac:dyDescent="0.25">
      <c r="C307"/>
      <c r="G307"/>
    </row>
    <row r="308" spans="3:7" s="7" customFormat="1" x14ac:dyDescent="0.25">
      <c r="C308"/>
      <c r="G308"/>
    </row>
  </sheetData>
  <mergeCells count="3">
    <mergeCell ref="H9:H12"/>
    <mergeCell ref="H13:H14"/>
    <mergeCell ref="A8:C8"/>
  </mergeCells>
  <pageMargins left="0.23622047244094491" right="0.23622047244094491" top="0.35433070866141736" bottom="0.35433070866141736" header="0.31496062992125984" footer="0.31496062992125984"/>
  <pageSetup paperSize="8" scale="16"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00B0F0"/>
    <pageSetUpPr fitToPage="1"/>
  </sheetPr>
  <dimension ref="A1:AJ312"/>
  <sheetViews>
    <sheetView zoomScale="75" zoomScaleNormal="75" workbookViewId="0">
      <selection activeCell="A8" sqref="A8:C8"/>
    </sheetView>
  </sheetViews>
  <sheetFormatPr defaultRowHeight="15" x14ac:dyDescent="0.25"/>
  <cols>
    <col min="1" max="1" width="9.28515625" style="7" bestFit="1" customWidth="1"/>
    <col min="2" max="2" width="54.85546875" style="7" customWidth="1"/>
    <col min="3" max="3" width="56.7109375" bestFit="1" customWidth="1"/>
    <col min="4" max="4" width="3.140625" style="7" customWidth="1"/>
    <col min="5" max="5" width="8.85546875" style="7" customWidth="1"/>
    <col min="6" max="6" width="2.140625" style="168" customWidth="1"/>
    <col min="7" max="7" width="7.7109375" style="7" customWidth="1"/>
    <col min="8" max="8" width="57.7109375" customWidth="1"/>
    <col min="9" max="9" width="3.140625" style="7" bestFit="1" customWidth="1"/>
    <col min="10" max="10" width="8.85546875" style="168" bestFit="1" customWidth="1"/>
    <col min="11" max="11" width="32.85546875" style="7" bestFit="1" customWidth="1"/>
    <col min="12" max="12" width="9.140625" style="7"/>
    <col min="14" max="36" width="9.140625" style="7"/>
  </cols>
  <sheetData>
    <row r="1" spans="1:11" s="7" customFormat="1" x14ac:dyDescent="0.25">
      <c r="D1" s="226"/>
    </row>
    <row r="2" spans="1:11" s="7" customFormat="1" x14ac:dyDescent="0.25">
      <c r="D2" s="226"/>
    </row>
    <row r="3" spans="1:11" s="7" customFormat="1" x14ac:dyDescent="0.25">
      <c r="D3" s="226"/>
    </row>
    <row r="4" spans="1:11" s="7" customFormat="1" ht="18" x14ac:dyDescent="0.25">
      <c r="B4" s="1001" t="s">
        <v>1262</v>
      </c>
    </row>
    <row r="5" spans="1:11" s="7" customFormat="1" x14ac:dyDescent="0.25">
      <c r="D5" s="226"/>
    </row>
    <row r="6" spans="1:11" s="7" customFormat="1" x14ac:dyDescent="0.25">
      <c r="D6" s="226"/>
    </row>
    <row r="7" spans="1:11" s="7" customFormat="1" x14ac:dyDescent="0.25">
      <c r="D7" s="226"/>
    </row>
    <row r="8" spans="1:11" s="7" customFormat="1" ht="15.75" x14ac:dyDescent="0.25">
      <c r="A8" s="2198" t="s">
        <v>131</v>
      </c>
      <c r="B8" s="2198"/>
      <c r="C8" s="2198"/>
      <c r="D8" s="53"/>
      <c r="E8" s="1002"/>
      <c r="F8" s="737"/>
      <c r="G8" s="134"/>
      <c r="H8" s="134"/>
      <c r="I8" s="134"/>
      <c r="J8" s="143"/>
      <c r="K8" s="134"/>
    </row>
    <row r="9" spans="1:11" s="7" customFormat="1" ht="15.75" x14ac:dyDescent="0.25">
      <c r="A9" s="908">
        <v>1</v>
      </c>
      <c r="B9" s="710" t="s">
        <v>127</v>
      </c>
      <c r="C9" s="1353" t="s">
        <v>199</v>
      </c>
      <c r="D9" s="53"/>
      <c r="E9" s="53"/>
      <c r="F9" s="155"/>
      <c r="G9" s="1002"/>
      <c r="H9" s="134"/>
      <c r="I9" s="134"/>
      <c r="J9" s="143"/>
      <c r="K9" s="134"/>
    </row>
    <row r="10" spans="1:11" s="7" customFormat="1" ht="15.75" x14ac:dyDescent="0.25">
      <c r="A10" s="908">
        <v>2</v>
      </c>
      <c r="B10" s="710" t="s">
        <v>90</v>
      </c>
      <c r="C10" s="1629" t="s">
        <v>94</v>
      </c>
      <c r="D10" s="1034"/>
      <c r="E10" s="2303" t="s">
        <v>95</v>
      </c>
      <c r="F10" s="2335"/>
      <c r="G10" s="2304"/>
      <c r="H10" s="966" t="s">
        <v>93</v>
      </c>
      <c r="I10" s="462"/>
      <c r="J10" s="174"/>
      <c r="K10" s="462"/>
    </row>
    <row r="11" spans="1:11" s="7" customFormat="1" ht="15.75" x14ac:dyDescent="0.25">
      <c r="A11" s="908">
        <v>3</v>
      </c>
      <c r="B11" s="710" t="s">
        <v>91</v>
      </c>
      <c r="C11" s="1629" t="s">
        <v>96</v>
      </c>
      <c r="D11" s="226"/>
      <c r="E11" s="2303" t="s">
        <v>95</v>
      </c>
      <c r="F11" s="2335"/>
      <c r="G11" s="2304"/>
      <c r="H11" s="966" t="s">
        <v>97</v>
      </c>
      <c r="I11" s="462"/>
      <c r="J11" s="174"/>
      <c r="K11" s="462"/>
    </row>
    <row r="12" spans="1:11" s="7" customFormat="1" ht="15.75" x14ac:dyDescent="0.25">
      <c r="A12" s="908">
        <v>4</v>
      </c>
      <c r="B12" s="710" t="s">
        <v>101</v>
      </c>
      <c r="C12" s="1638">
        <v>43941</v>
      </c>
      <c r="D12" s="1034"/>
      <c r="E12" s="1043"/>
      <c r="F12" s="946"/>
      <c r="G12" s="667"/>
      <c r="H12" s="134"/>
      <c r="I12" s="132"/>
      <c r="J12" s="175"/>
      <c r="K12" s="132"/>
    </row>
    <row r="13" spans="1:11" s="7" customFormat="1" ht="15.75" x14ac:dyDescent="0.25">
      <c r="A13" s="908">
        <v>5</v>
      </c>
      <c r="B13" s="710" t="s">
        <v>123</v>
      </c>
      <c r="C13" s="668">
        <v>0.45520833333333338</v>
      </c>
      <c r="D13" s="1034"/>
      <c r="E13" s="1043"/>
      <c r="F13" s="946"/>
      <c r="G13" s="667"/>
      <c r="H13" s="134"/>
      <c r="I13" s="132"/>
      <c r="J13" s="175"/>
      <c r="K13" s="132"/>
    </row>
    <row r="14" spans="1:11" s="7" customFormat="1" ht="15.75" x14ac:dyDescent="0.25">
      <c r="A14" s="908">
        <v>6</v>
      </c>
      <c r="B14" s="710" t="s">
        <v>124</v>
      </c>
      <c r="C14" s="1638" t="s">
        <v>125</v>
      </c>
      <c r="D14" s="1034"/>
      <c r="E14" s="1043"/>
      <c r="F14" s="946"/>
      <c r="G14" s="667"/>
      <c r="H14" s="134"/>
      <c r="I14" s="132"/>
      <c r="J14" s="175"/>
      <c r="K14" s="132"/>
    </row>
    <row r="15" spans="1:11" s="7" customFormat="1" ht="15.75" x14ac:dyDescent="0.25">
      <c r="A15" s="908">
        <v>7</v>
      </c>
      <c r="B15" s="710" t="s">
        <v>102</v>
      </c>
      <c r="C15" s="1638">
        <v>43942</v>
      </c>
      <c r="D15" s="1034"/>
      <c r="E15" s="1043"/>
      <c r="F15" s="946"/>
      <c r="G15" s="667"/>
      <c r="H15" s="134"/>
      <c r="I15" s="132"/>
      <c r="J15" s="175"/>
      <c r="K15" s="132"/>
    </row>
    <row r="16" spans="1:11" s="7" customFormat="1" ht="15.75" x14ac:dyDescent="0.25">
      <c r="A16" s="908">
        <v>8</v>
      </c>
      <c r="B16" s="710" t="s">
        <v>103</v>
      </c>
      <c r="C16" s="1638">
        <v>43943</v>
      </c>
      <c r="D16" s="1034"/>
      <c r="E16" s="1043"/>
      <c r="F16" s="946"/>
      <c r="G16" s="667"/>
      <c r="H16" s="134"/>
      <c r="I16" s="132"/>
      <c r="J16" s="175"/>
      <c r="K16" s="132"/>
    </row>
    <row r="17" spans="1:11" s="7" customFormat="1" ht="15.75" x14ac:dyDescent="0.25">
      <c r="A17" s="908">
        <v>9</v>
      </c>
      <c r="B17" s="710" t="s">
        <v>85</v>
      </c>
      <c r="C17" s="1035" t="s">
        <v>379</v>
      </c>
      <c r="D17" s="1034"/>
      <c r="E17" s="2305" t="s">
        <v>95</v>
      </c>
      <c r="F17" s="2305"/>
      <c r="G17" s="2305"/>
      <c r="H17" s="1041" t="s">
        <v>379</v>
      </c>
      <c r="I17" s="1027"/>
      <c r="J17" s="176"/>
      <c r="K17" s="1027"/>
    </row>
    <row r="18" spans="1:11" s="7" customFormat="1" ht="15.75" x14ac:dyDescent="0.25">
      <c r="A18" s="908">
        <v>10</v>
      </c>
      <c r="B18" s="710" t="s">
        <v>86</v>
      </c>
      <c r="C18" s="1035" t="s">
        <v>379</v>
      </c>
      <c r="D18" s="1034"/>
      <c r="E18" s="2396"/>
      <c r="F18" s="2396"/>
      <c r="G18" s="2396"/>
      <c r="H18" s="1042"/>
      <c r="I18" s="132"/>
      <c r="J18" s="175"/>
      <c r="K18" s="132"/>
    </row>
    <row r="19" spans="1:11" s="7" customFormat="1" ht="15.75" x14ac:dyDescent="0.25">
      <c r="A19" s="908">
        <v>11</v>
      </c>
      <c r="B19" s="710" t="s">
        <v>87</v>
      </c>
      <c r="C19" s="534" t="s">
        <v>532</v>
      </c>
      <c r="D19" s="1034"/>
      <c r="E19" s="2395" t="s">
        <v>100</v>
      </c>
      <c r="F19" s="2395"/>
      <c r="G19" s="2395"/>
      <c r="H19" s="1041" t="s">
        <v>379</v>
      </c>
      <c r="I19" s="462"/>
      <c r="J19" s="174"/>
      <c r="K19" s="462"/>
    </row>
    <row r="20" spans="1:11" s="7" customFormat="1" ht="15.75" x14ac:dyDescent="0.25">
      <c r="A20" s="908">
        <v>12</v>
      </c>
      <c r="B20" s="710" t="s">
        <v>83</v>
      </c>
      <c r="C20" s="1640">
        <v>160000000</v>
      </c>
      <c r="D20" s="1034"/>
      <c r="E20" s="987" t="s">
        <v>146</v>
      </c>
      <c r="F20" s="947"/>
      <c r="G20" s="987"/>
      <c r="H20" s="1041" t="s">
        <v>379</v>
      </c>
      <c r="I20" s="807"/>
      <c r="J20" s="177"/>
      <c r="K20" s="807"/>
    </row>
    <row r="21" spans="1:11" s="7" customFormat="1" ht="15.75" x14ac:dyDescent="0.25">
      <c r="A21" s="908">
        <v>13</v>
      </c>
      <c r="B21" s="710" t="s">
        <v>88</v>
      </c>
      <c r="C21" s="1644" t="s">
        <v>161</v>
      </c>
      <c r="D21" s="1034"/>
      <c r="E21" s="1043"/>
      <c r="F21" s="946"/>
      <c r="G21" s="231"/>
      <c r="H21" s="134"/>
      <c r="I21" s="132"/>
      <c r="J21" s="175"/>
      <c r="K21" s="132"/>
    </row>
    <row r="22" spans="1:11" s="7" customFormat="1" ht="15.75" x14ac:dyDescent="0.25">
      <c r="A22" s="908">
        <v>14</v>
      </c>
      <c r="B22" s="710" t="s">
        <v>82</v>
      </c>
      <c r="C22" s="533">
        <v>7.4999999999999997E-3</v>
      </c>
      <c r="D22" s="1034"/>
      <c r="E22" s="1043"/>
      <c r="F22" s="946"/>
      <c r="G22" s="671"/>
      <c r="H22" s="979"/>
      <c r="I22" s="956"/>
      <c r="J22" s="963"/>
      <c r="K22" s="956"/>
    </row>
    <row r="23" spans="1:11" s="7" customFormat="1" ht="15.75" x14ac:dyDescent="0.25">
      <c r="A23" s="908">
        <v>15</v>
      </c>
      <c r="B23" s="710" t="s">
        <v>84</v>
      </c>
      <c r="C23" s="1640">
        <f>C20*(1+((C22*(C16-C15))/36500))</f>
        <v>160000032.87671235</v>
      </c>
      <c r="D23" s="1034"/>
      <c r="E23" s="1043"/>
      <c r="F23" s="946"/>
      <c r="G23" s="672"/>
      <c r="H23" s="134"/>
      <c r="I23" s="132"/>
      <c r="J23" s="175"/>
      <c r="K23" s="132"/>
    </row>
    <row r="24" spans="1:11" s="7" customFormat="1" ht="15.75" x14ac:dyDescent="0.25">
      <c r="A24" s="908">
        <v>16</v>
      </c>
      <c r="B24" s="710" t="s">
        <v>209</v>
      </c>
      <c r="C24" s="534" t="s">
        <v>254</v>
      </c>
      <c r="D24" s="1034"/>
      <c r="E24" s="2303" t="s">
        <v>95</v>
      </c>
      <c r="F24" s="2335"/>
      <c r="G24" s="2304"/>
      <c r="H24" s="966" t="s">
        <v>150</v>
      </c>
      <c r="I24" s="462"/>
      <c r="J24" s="174"/>
      <c r="K24" s="462"/>
    </row>
    <row r="25" spans="1:11" s="7" customFormat="1" ht="10.5" customHeight="1" x14ac:dyDescent="0.25">
      <c r="A25" s="155"/>
      <c r="B25" s="737"/>
      <c r="C25" s="1022"/>
      <c r="D25" s="1034"/>
      <c r="E25" s="1034"/>
      <c r="F25" s="945"/>
      <c r="G25" s="989"/>
      <c r="H25" s="979"/>
      <c r="I25" s="462"/>
      <c r="J25" s="174"/>
      <c r="K25" s="462"/>
    </row>
    <row r="26" spans="1:11" s="7" customFormat="1" ht="16.5" thickBot="1" x14ac:dyDescent="0.3">
      <c r="A26" s="2196"/>
      <c r="B26" s="2196"/>
      <c r="C26" s="2196"/>
      <c r="D26" s="2196"/>
      <c r="E26" s="53"/>
      <c r="F26" s="155"/>
      <c r="G26" s="2332" t="s">
        <v>648</v>
      </c>
      <c r="H26" s="2332"/>
      <c r="I26" s="2332"/>
      <c r="J26" s="2332"/>
      <c r="K26" s="1967" t="s">
        <v>795</v>
      </c>
    </row>
    <row r="27" spans="1:11" s="7" customFormat="1" ht="15" customHeight="1" x14ac:dyDescent="0.25">
      <c r="A27" s="426">
        <v>1</v>
      </c>
      <c r="B27" s="515" t="s">
        <v>0</v>
      </c>
      <c r="C27" s="969" t="s">
        <v>639</v>
      </c>
      <c r="D27" s="203" t="s">
        <v>130</v>
      </c>
      <c r="E27" s="527" t="s">
        <v>273</v>
      </c>
      <c r="F27" s="755"/>
      <c r="G27" s="426">
        <v>1</v>
      </c>
      <c r="H27" s="641" t="s">
        <v>649</v>
      </c>
      <c r="I27" s="1155" t="s">
        <v>130</v>
      </c>
      <c r="J27" s="328" t="s">
        <v>273</v>
      </c>
      <c r="K27" s="913">
        <v>1.1399999999999999</v>
      </c>
    </row>
    <row r="28" spans="1:11" s="7" customFormat="1" ht="15" customHeight="1" x14ac:dyDescent="0.25">
      <c r="A28" s="426">
        <v>2</v>
      </c>
      <c r="B28" s="515" t="s">
        <v>1</v>
      </c>
      <c r="C28" s="991" t="str">
        <f>H10</f>
        <v>MP6I5ZYZBEU3UXPYFY54</v>
      </c>
      <c r="D28" s="203" t="s">
        <v>130</v>
      </c>
      <c r="E28" s="1044" t="s">
        <v>273</v>
      </c>
      <c r="F28" s="756"/>
      <c r="G28" s="426">
        <v>2</v>
      </c>
      <c r="H28" s="966" t="str">
        <f>C28</f>
        <v>MP6I5ZYZBEU3UXPYFY54</v>
      </c>
      <c r="I28" s="1156" t="s">
        <v>130</v>
      </c>
      <c r="J28" s="271"/>
      <c r="K28" s="913">
        <v>4.0999999999999996</v>
      </c>
    </row>
    <row r="29" spans="1:11" s="7" customFormat="1" ht="15" customHeight="1" x14ac:dyDescent="0.25">
      <c r="A29" s="426">
        <v>3</v>
      </c>
      <c r="B29" s="515" t="s">
        <v>40</v>
      </c>
      <c r="C29" s="991" t="str">
        <f>H10</f>
        <v>MP6I5ZYZBEU3UXPYFY54</v>
      </c>
      <c r="D29" s="203" t="s">
        <v>130</v>
      </c>
      <c r="E29" s="1044"/>
      <c r="F29" s="756"/>
      <c r="G29" s="426">
        <v>3</v>
      </c>
      <c r="H29" s="966" t="str">
        <f>C29</f>
        <v>MP6I5ZYZBEU3UXPYFY54</v>
      </c>
      <c r="I29" s="1156" t="s">
        <v>130</v>
      </c>
      <c r="J29" s="271"/>
      <c r="K29" s="913">
        <v>4.0999999999999996</v>
      </c>
    </row>
    <row r="30" spans="1:11" s="7" customFormat="1" ht="15" customHeight="1" x14ac:dyDescent="0.25">
      <c r="A30" s="426">
        <v>4</v>
      </c>
      <c r="B30" s="515" t="s">
        <v>12</v>
      </c>
      <c r="C30" s="991" t="s">
        <v>106</v>
      </c>
      <c r="D30" s="203" t="s">
        <v>130</v>
      </c>
      <c r="E30" s="1044"/>
      <c r="F30" s="756"/>
      <c r="G30" s="426">
        <v>4</v>
      </c>
      <c r="H30" s="1162" t="s">
        <v>592</v>
      </c>
      <c r="I30" s="1173" t="s">
        <v>723</v>
      </c>
      <c r="J30" s="272"/>
      <c r="K30" s="913"/>
    </row>
    <row r="31" spans="1:11" s="7" customFormat="1" ht="15" customHeight="1" x14ac:dyDescent="0.25">
      <c r="A31" s="426">
        <v>5</v>
      </c>
      <c r="B31" s="515" t="s">
        <v>2</v>
      </c>
      <c r="C31" s="991" t="s">
        <v>107</v>
      </c>
      <c r="D31" s="203" t="s">
        <v>130</v>
      </c>
      <c r="E31" s="1044"/>
      <c r="F31" s="756"/>
      <c r="G31" s="426">
        <v>5</v>
      </c>
      <c r="H31" s="1162" t="s">
        <v>592</v>
      </c>
      <c r="I31" s="1173" t="s">
        <v>723</v>
      </c>
      <c r="J31" s="273"/>
      <c r="K31" s="913"/>
    </row>
    <row r="32" spans="1:11" ht="15" customHeight="1" x14ac:dyDescent="0.25">
      <c r="A32" s="426">
        <v>6</v>
      </c>
      <c r="B32" s="515" t="s">
        <v>419</v>
      </c>
      <c r="C32" s="39"/>
      <c r="D32" s="203" t="s">
        <v>44</v>
      </c>
      <c r="E32" s="524"/>
      <c r="F32" s="395"/>
      <c r="G32" s="426">
        <v>6</v>
      </c>
      <c r="H32" s="1162" t="s">
        <v>592</v>
      </c>
      <c r="I32" s="1173" t="s">
        <v>723</v>
      </c>
      <c r="J32" s="272"/>
      <c r="K32" s="913">
        <v>4.5</v>
      </c>
    </row>
    <row r="33" spans="1:11" ht="15" customHeight="1" x14ac:dyDescent="0.25">
      <c r="A33" s="426">
        <v>7</v>
      </c>
      <c r="B33" s="515" t="s">
        <v>420</v>
      </c>
      <c r="C33" s="39"/>
      <c r="D33" s="203" t="s">
        <v>43</v>
      </c>
      <c r="E33" s="524" t="s">
        <v>273</v>
      </c>
      <c r="F33" s="395"/>
      <c r="G33" s="426">
        <v>7</v>
      </c>
      <c r="H33" s="39"/>
      <c r="I33" s="1156" t="s">
        <v>43</v>
      </c>
      <c r="J33" s="272"/>
      <c r="K33" s="913"/>
    </row>
    <row r="34" spans="1:11" ht="15" customHeight="1" x14ac:dyDescent="0.25">
      <c r="A34" s="426">
        <v>8</v>
      </c>
      <c r="B34" s="515" t="s">
        <v>421</v>
      </c>
      <c r="C34" s="39"/>
      <c r="D34" s="203" t="s">
        <v>43</v>
      </c>
      <c r="E34" s="524" t="s">
        <v>273</v>
      </c>
      <c r="F34" s="395"/>
      <c r="G34" s="426">
        <v>8</v>
      </c>
      <c r="H34" s="39"/>
      <c r="I34" s="1156" t="s">
        <v>43</v>
      </c>
      <c r="J34" s="272"/>
      <c r="K34" s="913"/>
    </row>
    <row r="35" spans="1:11" s="7" customFormat="1" ht="15" customHeight="1" x14ac:dyDescent="0.25">
      <c r="A35" s="426">
        <v>9</v>
      </c>
      <c r="B35" s="515" t="s">
        <v>5</v>
      </c>
      <c r="C35" s="991" t="s">
        <v>109</v>
      </c>
      <c r="D35" s="203" t="s">
        <v>130</v>
      </c>
      <c r="E35" s="524"/>
      <c r="F35" s="395"/>
      <c r="G35" s="426">
        <v>9</v>
      </c>
      <c r="H35" s="1162" t="s">
        <v>592</v>
      </c>
      <c r="I35" s="1173" t="s">
        <v>723</v>
      </c>
      <c r="J35" s="271"/>
      <c r="K35" s="913">
        <v>6.17</v>
      </c>
    </row>
    <row r="36" spans="1:11" s="7" customFormat="1" ht="15" customHeight="1" x14ac:dyDescent="0.25">
      <c r="A36" s="426">
        <v>10</v>
      </c>
      <c r="B36" s="515" t="s">
        <v>6</v>
      </c>
      <c r="C36" s="966" t="s">
        <v>93</v>
      </c>
      <c r="D36" s="203" t="s">
        <v>130</v>
      </c>
      <c r="E36" s="524" t="s">
        <v>273</v>
      </c>
      <c r="F36" s="395"/>
      <c r="G36" s="426">
        <v>10</v>
      </c>
      <c r="H36" s="1162" t="s">
        <v>592</v>
      </c>
      <c r="I36" s="1173" t="s">
        <v>723</v>
      </c>
      <c r="J36" s="274"/>
      <c r="K36" s="913">
        <v>4.0999999999999996</v>
      </c>
    </row>
    <row r="37" spans="1:11" s="7" customFormat="1" ht="15" customHeight="1" x14ac:dyDescent="0.25">
      <c r="A37" s="426">
        <v>11</v>
      </c>
      <c r="B37" s="515" t="s">
        <v>7</v>
      </c>
      <c r="C37" s="966" t="str">
        <f>H11</f>
        <v>DL6FFRRLF74S01HE2M14</v>
      </c>
      <c r="D37" s="203" t="s">
        <v>130</v>
      </c>
      <c r="E37" s="524"/>
      <c r="F37" s="395"/>
      <c r="G37" s="426">
        <v>11</v>
      </c>
      <c r="H37" s="966" t="str">
        <f>C37</f>
        <v>DL6FFRRLF74S01HE2M14</v>
      </c>
      <c r="I37" s="1174" t="s">
        <v>130</v>
      </c>
      <c r="J37" s="274"/>
      <c r="K37" s="913">
        <v>4.0999999999999996</v>
      </c>
    </row>
    <row r="38" spans="1:11" s="7" customFormat="1" ht="15" customHeight="1" x14ac:dyDescent="0.25">
      <c r="A38" s="426">
        <v>12</v>
      </c>
      <c r="B38" s="515" t="s">
        <v>46</v>
      </c>
      <c r="C38" s="991" t="s">
        <v>108</v>
      </c>
      <c r="D38" s="203" t="s">
        <v>130</v>
      </c>
      <c r="E38" s="524"/>
      <c r="F38" s="395"/>
      <c r="G38" s="426">
        <v>12</v>
      </c>
      <c r="H38" s="1162" t="s">
        <v>592</v>
      </c>
      <c r="I38" s="1173" t="s">
        <v>723</v>
      </c>
      <c r="J38" s="274"/>
      <c r="K38" s="913"/>
    </row>
    <row r="39" spans="1:11" ht="15" customHeight="1" x14ac:dyDescent="0.25">
      <c r="A39" s="426">
        <v>13</v>
      </c>
      <c r="B39" s="515" t="s">
        <v>8</v>
      </c>
      <c r="C39" s="796"/>
      <c r="D39" s="203" t="s">
        <v>43</v>
      </c>
      <c r="E39" s="524" t="s">
        <v>273</v>
      </c>
      <c r="F39" s="395"/>
      <c r="G39" s="426">
        <v>13</v>
      </c>
      <c r="H39" s="1162" t="s">
        <v>592</v>
      </c>
      <c r="I39" s="1156" t="s">
        <v>723</v>
      </c>
      <c r="J39" s="271"/>
      <c r="K39" s="913">
        <v>4.0999999999999996</v>
      </c>
    </row>
    <row r="40" spans="1:11" ht="15" customHeight="1" x14ac:dyDescent="0.25">
      <c r="A40" s="426">
        <v>14</v>
      </c>
      <c r="B40" s="515" t="s">
        <v>9</v>
      </c>
      <c r="C40" s="1153"/>
      <c r="D40" s="203" t="s">
        <v>43</v>
      </c>
      <c r="E40" s="328" t="s">
        <v>273</v>
      </c>
      <c r="F40" s="750"/>
      <c r="G40" s="426">
        <v>14</v>
      </c>
      <c r="H40" s="1153"/>
      <c r="I40" s="1156" t="s">
        <v>43</v>
      </c>
      <c r="J40" s="275"/>
      <c r="K40" s="913"/>
    </row>
    <row r="41" spans="1:11" ht="15" customHeight="1" x14ac:dyDescent="0.25">
      <c r="A41" s="426">
        <v>15</v>
      </c>
      <c r="B41" s="515" t="s">
        <v>10</v>
      </c>
      <c r="C41" s="39"/>
      <c r="D41" s="203" t="s">
        <v>43</v>
      </c>
      <c r="E41" s="524"/>
      <c r="F41" s="395"/>
      <c r="G41" s="426">
        <v>15</v>
      </c>
      <c r="H41" s="1162" t="s">
        <v>592</v>
      </c>
      <c r="I41" s="1156" t="s">
        <v>723</v>
      </c>
      <c r="J41" s="274"/>
      <c r="K41" s="913" t="s">
        <v>1116</v>
      </c>
    </row>
    <row r="42" spans="1:11" ht="15" customHeight="1" x14ac:dyDescent="0.25">
      <c r="A42" s="426">
        <v>16</v>
      </c>
      <c r="B42" s="515" t="s">
        <v>41</v>
      </c>
      <c r="C42" s="39"/>
      <c r="D42" s="203" t="s">
        <v>44</v>
      </c>
      <c r="E42" s="524"/>
      <c r="F42" s="395"/>
      <c r="G42" s="426">
        <v>16</v>
      </c>
      <c r="H42" s="1162" t="s">
        <v>592</v>
      </c>
      <c r="I42" s="1156" t="s">
        <v>723</v>
      </c>
      <c r="J42" s="274"/>
      <c r="K42" s="913"/>
    </row>
    <row r="43" spans="1:11" ht="15" customHeight="1" x14ac:dyDescent="0.25">
      <c r="A43" s="426">
        <v>17</v>
      </c>
      <c r="B43" s="515" t="s">
        <v>11</v>
      </c>
      <c r="C43" s="92" t="str">
        <f>C29</f>
        <v>MP6I5ZYZBEU3UXPYFY54</v>
      </c>
      <c r="D43" s="203" t="s">
        <v>43</v>
      </c>
      <c r="E43" s="524" t="s">
        <v>273</v>
      </c>
      <c r="F43" s="395"/>
      <c r="G43" s="426">
        <v>17</v>
      </c>
      <c r="H43" s="1162" t="s">
        <v>592</v>
      </c>
      <c r="I43" s="1156" t="s">
        <v>723</v>
      </c>
      <c r="J43" s="271"/>
      <c r="K43" s="913">
        <v>4.4000000000000004</v>
      </c>
    </row>
    <row r="44" spans="1:11" ht="15" customHeight="1" thickBot="1" x14ac:dyDescent="0.3">
      <c r="A44" s="426">
        <v>18</v>
      </c>
      <c r="B44" s="515" t="s">
        <v>153</v>
      </c>
      <c r="C44" s="69"/>
      <c r="D44" s="203" t="s">
        <v>43</v>
      </c>
      <c r="E44" s="524"/>
      <c r="F44" s="395"/>
      <c r="G44" s="426">
        <v>18</v>
      </c>
      <c r="H44" s="39"/>
      <c r="I44" s="1157" t="s">
        <v>43</v>
      </c>
      <c r="J44" s="271"/>
      <c r="K44" s="913"/>
    </row>
    <row r="45" spans="1:11" ht="15.75" x14ac:dyDescent="0.25">
      <c r="A45" s="544"/>
      <c r="B45" s="1039"/>
      <c r="C45" s="15"/>
      <c r="D45" s="1154"/>
      <c r="E45" s="230"/>
      <c r="F45" s="757"/>
      <c r="G45" s="544"/>
      <c r="H45" s="535"/>
      <c r="I45" s="53"/>
      <c r="J45" s="155"/>
      <c r="K45" s="47"/>
    </row>
    <row r="46" spans="1:11" ht="15" customHeight="1" x14ac:dyDescent="0.25">
      <c r="A46" s="426">
        <v>1</v>
      </c>
      <c r="B46" s="515" t="s">
        <v>49</v>
      </c>
      <c r="C46" s="38" t="s">
        <v>120</v>
      </c>
      <c r="D46" s="934" t="s">
        <v>130</v>
      </c>
      <c r="E46" s="524" t="s">
        <v>273</v>
      </c>
      <c r="F46" s="395"/>
      <c r="G46" s="426">
        <v>1</v>
      </c>
      <c r="H46" s="514" t="s">
        <v>120</v>
      </c>
      <c r="I46" s="1156" t="s">
        <v>43</v>
      </c>
      <c r="J46" s="271"/>
      <c r="K46" s="913" t="s">
        <v>1075</v>
      </c>
    </row>
    <row r="47" spans="1:11" ht="15" customHeight="1" x14ac:dyDescent="0.25">
      <c r="A47" s="426">
        <v>2</v>
      </c>
      <c r="B47" s="515" t="s">
        <v>15</v>
      </c>
      <c r="C47" s="39"/>
      <c r="D47" s="934" t="s">
        <v>44</v>
      </c>
      <c r="E47" s="230"/>
      <c r="F47" s="757"/>
      <c r="G47" s="426">
        <v>2</v>
      </c>
      <c r="H47" s="39"/>
      <c r="I47" s="1156" t="s">
        <v>723</v>
      </c>
      <c r="J47" s="271"/>
      <c r="K47" s="913"/>
    </row>
    <row r="48" spans="1:11" ht="15" customHeight="1" x14ac:dyDescent="0.25">
      <c r="A48" s="426">
        <v>3</v>
      </c>
      <c r="B48" s="515" t="s">
        <v>79</v>
      </c>
      <c r="C48" s="720" t="s">
        <v>613</v>
      </c>
      <c r="D48" s="934" t="s">
        <v>130</v>
      </c>
      <c r="E48" s="230"/>
      <c r="F48" s="757"/>
      <c r="G48" s="426">
        <v>3</v>
      </c>
      <c r="H48" s="232" t="s">
        <v>613</v>
      </c>
      <c r="I48" s="1156" t="s">
        <v>130</v>
      </c>
      <c r="J48" s="527" t="s">
        <v>273</v>
      </c>
      <c r="K48" s="913">
        <v>9.1999999999999993</v>
      </c>
    </row>
    <row r="49" spans="1:11" ht="15" customHeight="1" x14ac:dyDescent="0.25">
      <c r="A49" s="426">
        <v>4</v>
      </c>
      <c r="B49" s="515" t="s">
        <v>34</v>
      </c>
      <c r="C49" s="38" t="s">
        <v>110</v>
      </c>
      <c r="D49" s="934" t="s">
        <v>130</v>
      </c>
      <c r="E49" s="230"/>
      <c r="F49" s="757"/>
      <c r="G49" s="426">
        <v>4</v>
      </c>
      <c r="H49" s="1241" t="s">
        <v>110</v>
      </c>
      <c r="I49" s="1156" t="s">
        <v>130</v>
      </c>
      <c r="J49" s="271"/>
      <c r="K49" s="913" t="s">
        <v>1098</v>
      </c>
    </row>
    <row r="50" spans="1:11" ht="15" customHeight="1" x14ac:dyDescent="0.25">
      <c r="A50" s="426">
        <v>5</v>
      </c>
      <c r="B50" s="515" t="s">
        <v>16</v>
      </c>
      <c r="C50" s="38" t="b">
        <v>0</v>
      </c>
      <c r="D50" s="934" t="s">
        <v>130</v>
      </c>
      <c r="E50" s="230"/>
      <c r="F50" s="757"/>
      <c r="G50" s="426">
        <v>5</v>
      </c>
      <c r="H50" s="1162" t="s">
        <v>592</v>
      </c>
      <c r="I50" s="1156" t="s">
        <v>723</v>
      </c>
      <c r="J50" s="271"/>
      <c r="K50" s="913" t="s">
        <v>1099</v>
      </c>
    </row>
    <row r="51" spans="1:11" ht="15" customHeight="1" x14ac:dyDescent="0.25">
      <c r="A51" s="426">
        <v>6</v>
      </c>
      <c r="B51" s="515" t="s">
        <v>50</v>
      </c>
      <c r="C51" s="39"/>
      <c r="D51" s="934" t="s">
        <v>44</v>
      </c>
      <c r="E51" s="230"/>
      <c r="F51" s="757"/>
      <c r="G51" s="426">
        <v>6</v>
      </c>
      <c r="H51" s="1162" t="s">
        <v>592</v>
      </c>
      <c r="I51" s="1156" t="s">
        <v>723</v>
      </c>
      <c r="J51" s="271"/>
      <c r="K51" s="913"/>
    </row>
    <row r="52" spans="1:11" ht="15" customHeight="1" x14ac:dyDescent="0.25">
      <c r="A52" s="426">
        <v>7</v>
      </c>
      <c r="B52" s="515" t="s">
        <v>13</v>
      </c>
      <c r="C52" s="39"/>
      <c r="D52" s="934" t="s">
        <v>44</v>
      </c>
      <c r="E52" s="230"/>
      <c r="F52" s="757"/>
      <c r="G52" s="426">
        <v>7</v>
      </c>
      <c r="H52" s="1162" t="s">
        <v>592</v>
      </c>
      <c r="I52" s="1156" t="s">
        <v>723</v>
      </c>
      <c r="J52" s="271"/>
      <c r="K52" s="913"/>
    </row>
    <row r="53" spans="1:11" ht="15" customHeight="1" x14ac:dyDescent="0.25">
      <c r="A53" s="426">
        <v>8</v>
      </c>
      <c r="B53" s="515" t="s">
        <v>14</v>
      </c>
      <c r="C53" s="223" t="s">
        <v>169</v>
      </c>
      <c r="D53" s="934" t="s">
        <v>130</v>
      </c>
      <c r="E53" s="524" t="s">
        <v>273</v>
      </c>
      <c r="F53" s="395"/>
      <c r="G53" s="426">
        <v>8</v>
      </c>
      <c r="H53" s="1162" t="s">
        <v>592</v>
      </c>
      <c r="I53" s="1158" t="s">
        <v>723</v>
      </c>
      <c r="J53" s="277"/>
      <c r="K53" s="913" t="s">
        <v>1102</v>
      </c>
    </row>
    <row r="54" spans="1:11" ht="15" customHeight="1" x14ac:dyDescent="0.25">
      <c r="A54" s="426">
        <v>9</v>
      </c>
      <c r="B54" s="515" t="s">
        <v>51</v>
      </c>
      <c r="C54" s="38" t="s">
        <v>104</v>
      </c>
      <c r="D54" s="934" t="s">
        <v>130</v>
      </c>
      <c r="E54" s="230"/>
      <c r="F54" s="757"/>
      <c r="G54" s="426">
        <v>9</v>
      </c>
      <c r="H54" s="1241" t="s">
        <v>104</v>
      </c>
      <c r="I54" s="1156" t="s">
        <v>130</v>
      </c>
      <c r="J54" s="271"/>
      <c r="K54" s="913" t="s">
        <v>1103</v>
      </c>
    </row>
    <row r="55" spans="1:11" ht="15" customHeight="1" x14ac:dyDescent="0.25">
      <c r="A55" s="426">
        <v>10</v>
      </c>
      <c r="B55" s="515" t="s">
        <v>35</v>
      </c>
      <c r="C55" s="39"/>
      <c r="D55" s="934" t="s">
        <v>44</v>
      </c>
      <c r="E55" s="230"/>
      <c r="F55" s="757"/>
      <c r="G55" s="426">
        <v>10</v>
      </c>
      <c r="H55" s="68"/>
      <c r="I55" s="1156" t="s">
        <v>44</v>
      </c>
      <c r="J55" s="271"/>
      <c r="K55" s="913" t="s">
        <v>1104</v>
      </c>
    </row>
    <row r="56" spans="1:11" ht="15" customHeight="1" x14ac:dyDescent="0.25">
      <c r="A56" s="426">
        <v>11</v>
      </c>
      <c r="B56" s="515" t="s">
        <v>52</v>
      </c>
      <c r="C56" s="38">
        <v>2011</v>
      </c>
      <c r="D56" s="934" t="s">
        <v>44</v>
      </c>
      <c r="E56" s="230"/>
      <c r="F56" s="757"/>
      <c r="G56" s="426">
        <v>11</v>
      </c>
      <c r="H56" s="39"/>
      <c r="I56" s="1156" t="s">
        <v>44</v>
      </c>
      <c r="J56" s="271"/>
      <c r="K56" s="913" t="s">
        <v>1104</v>
      </c>
    </row>
    <row r="57" spans="1:11" s="7" customFormat="1" ht="15" customHeight="1" x14ac:dyDescent="0.25">
      <c r="A57" s="426">
        <v>12</v>
      </c>
      <c r="B57" s="515" t="s">
        <v>53</v>
      </c>
      <c r="C57" s="969" t="s">
        <v>612</v>
      </c>
      <c r="D57" s="934" t="s">
        <v>130</v>
      </c>
      <c r="E57" s="230"/>
      <c r="F57" s="757"/>
      <c r="G57" s="426">
        <v>12</v>
      </c>
      <c r="H57" s="1162" t="s">
        <v>592</v>
      </c>
      <c r="I57" s="1156" t="s">
        <v>723</v>
      </c>
      <c r="J57" s="278"/>
      <c r="K57" s="913" t="s">
        <v>1105</v>
      </c>
    </row>
    <row r="58" spans="1:11" s="7" customFormat="1" ht="15" customHeight="1" x14ac:dyDescent="0.25">
      <c r="A58" s="426">
        <v>13</v>
      </c>
      <c r="B58" s="515" t="s">
        <v>54</v>
      </c>
      <c r="C58" s="720" t="s">
        <v>614</v>
      </c>
      <c r="D58" s="934" t="s">
        <v>130</v>
      </c>
      <c r="E58" s="230"/>
      <c r="F58" s="757"/>
      <c r="G58" s="426">
        <v>13</v>
      </c>
      <c r="H58" s="1162" t="s">
        <v>592</v>
      </c>
      <c r="I58" s="1156" t="s">
        <v>723</v>
      </c>
      <c r="J58" s="279"/>
      <c r="K58" s="913"/>
    </row>
    <row r="59" spans="1:11" s="7" customFormat="1" ht="15" customHeight="1" x14ac:dyDescent="0.25">
      <c r="A59" s="426">
        <v>14</v>
      </c>
      <c r="B59" s="515" t="s">
        <v>37</v>
      </c>
      <c r="C59" s="720" t="s">
        <v>650</v>
      </c>
      <c r="D59" s="934" t="s">
        <v>44</v>
      </c>
      <c r="E59" s="524"/>
      <c r="F59" s="395"/>
      <c r="G59" s="426">
        <v>14</v>
      </c>
      <c r="H59" s="1162" t="s">
        <v>592</v>
      </c>
      <c r="I59" s="1156" t="s">
        <v>723</v>
      </c>
      <c r="J59" s="279"/>
      <c r="K59" s="913"/>
    </row>
    <row r="60" spans="1:11" s="7" customFormat="1" ht="15" customHeight="1" x14ac:dyDescent="0.25">
      <c r="A60" s="426">
        <v>15</v>
      </c>
      <c r="B60" s="515" t="s">
        <v>55</v>
      </c>
      <c r="C60" s="1162" t="s">
        <v>901</v>
      </c>
      <c r="D60" s="934" t="s">
        <v>723</v>
      </c>
      <c r="E60" s="230"/>
      <c r="F60" s="757"/>
      <c r="G60" s="426">
        <v>15</v>
      </c>
      <c r="H60" s="1162" t="s">
        <v>592</v>
      </c>
      <c r="I60" s="1156" t="s">
        <v>723</v>
      </c>
      <c r="J60" s="271"/>
      <c r="K60" s="913"/>
    </row>
    <row r="61" spans="1:11" ht="15" customHeight="1" x14ac:dyDescent="0.25">
      <c r="A61" s="426">
        <v>16</v>
      </c>
      <c r="B61" s="515" t="s">
        <v>56</v>
      </c>
      <c r="C61" s="645"/>
      <c r="D61" s="934" t="s">
        <v>44</v>
      </c>
      <c r="E61" s="524" t="s">
        <v>273</v>
      </c>
      <c r="F61" s="395"/>
      <c r="G61" s="426">
        <v>16</v>
      </c>
      <c r="H61" s="1162" t="s">
        <v>592</v>
      </c>
      <c r="I61" s="1156" t="s">
        <v>723</v>
      </c>
      <c r="J61" s="271"/>
      <c r="K61" s="913">
        <v>5.3</v>
      </c>
    </row>
    <row r="62" spans="1:11" ht="15" customHeight="1" x14ac:dyDescent="0.25">
      <c r="A62" s="426">
        <v>17</v>
      </c>
      <c r="B62" s="515" t="s">
        <v>57</v>
      </c>
      <c r="C62" s="178"/>
      <c r="D62" s="934" t="s">
        <v>43</v>
      </c>
      <c r="E62" s="524" t="s">
        <v>273</v>
      </c>
      <c r="F62" s="395"/>
      <c r="G62" s="426">
        <v>17</v>
      </c>
      <c r="H62" s="1162" t="s">
        <v>592</v>
      </c>
      <c r="I62" s="1156" t="s">
        <v>723</v>
      </c>
      <c r="J62" s="280"/>
      <c r="K62" s="913">
        <v>5.4</v>
      </c>
    </row>
    <row r="63" spans="1:11" s="7" customFormat="1" ht="15" customHeight="1" x14ac:dyDescent="0.25">
      <c r="A63" s="426">
        <v>18</v>
      </c>
      <c r="B63" s="515" t="s">
        <v>129</v>
      </c>
      <c r="C63" s="186" t="s">
        <v>136</v>
      </c>
      <c r="D63" s="934" t="s">
        <v>130</v>
      </c>
      <c r="E63" s="524" t="s">
        <v>273</v>
      </c>
      <c r="F63" s="395"/>
      <c r="G63" s="426">
        <v>18</v>
      </c>
      <c r="H63" s="1162" t="s">
        <v>592</v>
      </c>
      <c r="I63" s="1156" t="s">
        <v>723</v>
      </c>
      <c r="J63" s="271"/>
      <c r="K63" s="913">
        <v>6.3</v>
      </c>
    </row>
    <row r="64" spans="1:11" s="7" customFormat="1" ht="15" customHeight="1" x14ac:dyDescent="0.25">
      <c r="A64" s="426">
        <v>19</v>
      </c>
      <c r="B64" s="515" t="s">
        <v>17</v>
      </c>
      <c r="C64" s="1643" t="b">
        <v>1</v>
      </c>
      <c r="D64" s="934" t="s">
        <v>130</v>
      </c>
      <c r="E64" s="230"/>
      <c r="F64" s="757"/>
      <c r="G64" s="426">
        <v>19</v>
      </c>
      <c r="H64" s="1162" t="s">
        <v>592</v>
      </c>
      <c r="I64" s="1156" t="s">
        <v>723</v>
      </c>
      <c r="J64" s="271"/>
      <c r="K64" s="913"/>
    </row>
    <row r="65" spans="1:11" s="7" customFormat="1" ht="15" customHeight="1" x14ac:dyDescent="0.25">
      <c r="A65" s="426">
        <v>20</v>
      </c>
      <c r="B65" s="515" t="s">
        <v>18</v>
      </c>
      <c r="C65" s="1633" t="s">
        <v>111</v>
      </c>
      <c r="D65" s="545" t="s">
        <v>130</v>
      </c>
      <c r="E65" s="524" t="s">
        <v>273</v>
      </c>
      <c r="F65" s="395"/>
      <c r="G65" s="426">
        <v>20</v>
      </c>
      <c r="H65" s="1162" t="s">
        <v>592</v>
      </c>
      <c r="I65" s="1175" t="s">
        <v>723</v>
      </c>
      <c r="J65" s="271"/>
      <c r="K65" s="913"/>
    </row>
    <row r="66" spans="1:11" s="7" customFormat="1" ht="15" customHeight="1" x14ac:dyDescent="0.25">
      <c r="A66" s="426">
        <v>21</v>
      </c>
      <c r="B66" s="515" t="s">
        <v>58</v>
      </c>
      <c r="C66" s="186" t="b">
        <v>1</v>
      </c>
      <c r="D66" s="934" t="s">
        <v>130</v>
      </c>
      <c r="E66" s="230"/>
      <c r="F66" s="757"/>
      <c r="G66" s="426">
        <v>21</v>
      </c>
      <c r="H66" s="1162" t="s">
        <v>592</v>
      </c>
      <c r="I66" s="1156" t="s">
        <v>723</v>
      </c>
      <c r="J66" s="271"/>
      <c r="K66" s="913" t="s">
        <v>1106</v>
      </c>
    </row>
    <row r="67" spans="1:11" s="7" customFormat="1" ht="15" customHeight="1" x14ac:dyDescent="0.25">
      <c r="A67" s="426">
        <v>22</v>
      </c>
      <c r="B67" s="515" t="s">
        <v>619</v>
      </c>
      <c r="C67" s="1633" t="s">
        <v>195</v>
      </c>
      <c r="D67" s="934" t="s">
        <v>130</v>
      </c>
      <c r="E67" s="524" t="s">
        <v>273</v>
      </c>
      <c r="F67" s="395"/>
      <c r="G67" s="426">
        <v>22</v>
      </c>
      <c r="H67" s="1162" t="s">
        <v>592</v>
      </c>
      <c r="I67" s="1156" t="s">
        <v>723</v>
      </c>
      <c r="J67" s="271"/>
      <c r="K67" s="913" t="s">
        <v>1082</v>
      </c>
    </row>
    <row r="68" spans="1:11" s="7" customFormat="1" ht="15" customHeight="1" x14ac:dyDescent="0.25">
      <c r="A68" s="426">
        <v>23</v>
      </c>
      <c r="B68" s="515" t="s">
        <v>59</v>
      </c>
      <c r="C68" s="728">
        <f>C22</f>
        <v>7.4999999999999997E-3</v>
      </c>
      <c r="D68" s="934" t="s">
        <v>44</v>
      </c>
      <c r="E68" s="524" t="s">
        <v>273</v>
      </c>
      <c r="F68" s="395"/>
      <c r="G68" s="426">
        <v>23</v>
      </c>
      <c r="H68" s="1162" t="s">
        <v>592</v>
      </c>
      <c r="I68" s="1156" t="s">
        <v>723</v>
      </c>
      <c r="J68" s="281"/>
      <c r="K68" s="913" t="s">
        <v>1107</v>
      </c>
    </row>
    <row r="69" spans="1:11" s="7" customFormat="1" ht="15" customHeight="1" x14ac:dyDescent="0.25">
      <c r="A69" s="426">
        <v>24</v>
      </c>
      <c r="B69" s="515" t="s">
        <v>60</v>
      </c>
      <c r="C69" s="1643" t="s">
        <v>201</v>
      </c>
      <c r="D69" s="934" t="s">
        <v>44</v>
      </c>
      <c r="E69" s="230"/>
      <c r="F69" s="757"/>
      <c r="G69" s="426">
        <v>24</v>
      </c>
      <c r="H69" s="1162" t="s">
        <v>592</v>
      </c>
      <c r="I69" s="1156" t="s">
        <v>723</v>
      </c>
      <c r="J69" s="271"/>
      <c r="K69" s="913"/>
    </row>
    <row r="70" spans="1:11" ht="15" customHeight="1" x14ac:dyDescent="0.25">
      <c r="A70" s="426">
        <v>25</v>
      </c>
      <c r="B70" s="515" t="s">
        <v>61</v>
      </c>
      <c r="C70" s="39"/>
      <c r="D70" s="934" t="s">
        <v>44</v>
      </c>
      <c r="E70" s="230"/>
      <c r="F70" s="757"/>
      <c r="G70" s="426">
        <v>25</v>
      </c>
      <c r="H70" s="1162" t="s">
        <v>592</v>
      </c>
      <c r="I70" s="1156" t="s">
        <v>723</v>
      </c>
      <c r="J70" s="271"/>
      <c r="K70" s="913"/>
    </row>
    <row r="71" spans="1:11" ht="15" customHeight="1" x14ac:dyDescent="0.25">
      <c r="A71" s="426">
        <v>26</v>
      </c>
      <c r="B71" s="515" t="s">
        <v>62</v>
      </c>
      <c r="C71" s="39"/>
      <c r="D71" s="934" t="s">
        <v>44</v>
      </c>
      <c r="E71" s="230"/>
      <c r="F71" s="757"/>
      <c r="G71" s="426">
        <v>26</v>
      </c>
      <c r="H71" s="1162" t="s">
        <v>592</v>
      </c>
      <c r="I71" s="1156" t="s">
        <v>723</v>
      </c>
      <c r="J71" s="271"/>
      <c r="K71" s="913"/>
    </row>
    <row r="72" spans="1:11" ht="15" customHeight="1" x14ac:dyDescent="0.25">
      <c r="A72" s="426">
        <v>27</v>
      </c>
      <c r="B72" s="515" t="s">
        <v>63</v>
      </c>
      <c r="C72" s="39"/>
      <c r="D72" s="934" t="s">
        <v>44</v>
      </c>
      <c r="E72" s="230"/>
      <c r="F72" s="757"/>
      <c r="G72" s="426">
        <v>27</v>
      </c>
      <c r="H72" s="1162" t="s">
        <v>592</v>
      </c>
      <c r="I72" s="1156" t="s">
        <v>723</v>
      </c>
      <c r="J72" s="271"/>
      <c r="K72" s="913"/>
    </row>
    <row r="73" spans="1:11" ht="15" customHeight="1" x14ac:dyDescent="0.25">
      <c r="A73" s="426">
        <v>28</v>
      </c>
      <c r="B73" s="515" t="s">
        <v>64</v>
      </c>
      <c r="C73" s="39"/>
      <c r="D73" s="934" t="s">
        <v>44</v>
      </c>
      <c r="E73" s="230"/>
      <c r="F73" s="757"/>
      <c r="G73" s="426">
        <v>28</v>
      </c>
      <c r="H73" s="1162" t="s">
        <v>592</v>
      </c>
      <c r="I73" s="1156" t="s">
        <v>723</v>
      </c>
      <c r="J73" s="271"/>
      <c r="K73" s="913"/>
    </row>
    <row r="74" spans="1:11" ht="15" customHeight="1" x14ac:dyDescent="0.25">
      <c r="A74" s="426">
        <v>29</v>
      </c>
      <c r="B74" s="515" t="s">
        <v>65</v>
      </c>
      <c r="C74" s="39"/>
      <c r="D74" s="934" t="s">
        <v>44</v>
      </c>
      <c r="E74" s="230"/>
      <c r="F74" s="757"/>
      <c r="G74" s="426">
        <v>29</v>
      </c>
      <c r="H74" s="1162" t="s">
        <v>592</v>
      </c>
      <c r="I74" s="1156" t="s">
        <v>723</v>
      </c>
      <c r="J74" s="271"/>
      <c r="K74" s="913"/>
    </row>
    <row r="75" spans="1:11" ht="15" customHeight="1" x14ac:dyDescent="0.25">
      <c r="A75" s="426">
        <v>30</v>
      </c>
      <c r="B75" s="515" t="s">
        <v>66</v>
      </c>
      <c r="C75" s="39"/>
      <c r="D75" s="934" t="s">
        <v>44</v>
      </c>
      <c r="E75" s="230"/>
      <c r="F75" s="757"/>
      <c r="G75" s="426">
        <v>30</v>
      </c>
      <c r="H75" s="1162" t="s">
        <v>592</v>
      </c>
      <c r="I75" s="1156" t="s">
        <v>723</v>
      </c>
      <c r="J75" s="271"/>
      <c r="K75" s="913"/>
    </row>
    <row r="76" spans="1:11" ht="15" customHeight="1" x14ac:dyDescent="0.25">
      <c r="A76" s="426">
        <v>31</v>
      </c>
      <c r="B76" s="515" t="s">
        <v>67</v>
      </c>
      <c r="C76" s="39"/>
      <c r="D76" s="934" t="s">
        <v>44</v>
      </c>
      <c r="E76" s="230"/>
      <c r="F76" s="757"/>
      <c r="G76" s="426">
        <v>31</v>
      </c>
      <c r="H76" s="1162" t="s">
        <v>592</v>
      </c>
      <c r="I76" s="1156" t="s">
        <v>723</v>
      </c>
      <c r="J76" s="271"/>
      <c r="K76" s="913"/>
    </row>
    <row r="77" spans="1:11" ht="15" customHeight="1" x14ac:dyDescent="0.25">
      <c r="A77" s="426">
        <v>32</v>
      </c>
      <c r="B77" s="515" t="s">
        <v>68</v>
      </c>
      <c r="C77" s="39"/>
      <c r="D77" s="934" t="s">
        <v>44</v>
      </c>
      <c r="E77" s="230"/>
      <c r="F77" s="757"/>
      <c r="G77" s="426">
        <v>32</v>
      </c>
      <c r="H77" s="1162" t="s">
        <v>592</v>
      </c>
      <c r="I77" s="1156" t="s">
        <v>723</v>
      </c>
      <c r="J77" s="271"/>
      <c r="K77" s="913"/>
    </row>
    <row r="78" spans="1:11" ht="15" customHeight="1" x14ac:dyDescent="0.25">
      <c r="A78" s="426">
        <v>35</v>
      </c>
      <c r="B78" s="515" t="s">
        <v>72</v>
      </c>
      <c r="C78" s="39"/>
      <c r="D78" s="934" t="s">
        <v>43</v>
      </c>
      <c r="E78" s="230"/>
      <c r="F78" s="757"/>
      <c r="G78" s="426">
        <v>35</v>
      </c>
      <c r="H78" s="1162" t="s">
        <v>592</v>
      </c>
      <c r="I78" s="1156" t="s">
        <v>723</v>
      </c>
      <c r="J78" s="271"/>
      <c r="K78" s="913"/>
    </row>
    <row r="79" spans="1:11" ht="15" customHeight="1" x14ac:dyDescent="0.25">
      <c r="A79" s="426">
        <v>36</v>
      </c>
      <c r="B79" s="515" t="s">
        <v>73</v>
      </c>
      <c r="C79" s="39"/>
      <c r="D79" s="934" t="s">
        <v>44</v>
      </c>
      <c r="E79" s="230"/>
      <c r="F79" s="757"/>
      <c r="G79" s="426">
        <v>36</v>
      </c>
      <c r="H79" s="1162" t="s">
        <v>592</v>
      </c>
      <c r="I79" s="1156" t="s">
        <v>723</v>
      </c>
      <c r="J79" s="271"/>
      <c r="K79" s="913"/>
    </row>
    <row r="80" spans="1:11" ht="15" customHeight="1" x14ac:dyDescent="0.25">
      <c r="A80" s="426">
        <v>37</v>
      </c>
      <c r="B80" s="515" t="s">
        <v>69</v>
      </c>
      <c r="C80" s="42">
        <f>C20</f>
        <v>160000000</v>
      </c>
      <c r="D80" s="934" t="s">
        <v>130</v>
      </c>
      <c r="E80" s="230"/>
      <c r="F80" s="757"/>
      <c r="G80" s="426">
        <v>37</v>
      </c>
      <c r="H80" s="1162" t="s">
        <v>592</v>
      </c>
      <c r="I80" s="1156" t="s">
        <v>723</v>
      </c>
      <c r="J80" s="274"/>
      <c r="K80" s="913" t="s">
        <v>1108</v>
      </c>
    </row>
    <row r="81" spans="1:11" ht="15" customHeight="1" x14ac:dyDescent="0.25">
      <c r="A81" s="426">
        <v>38</v>
      </c>
      <c r="B81" s="515" t="s">
        <v>70</v>
      </c>
      <c r="C81" s="473">
        <f>C23</f>
        <v>160000032.87671235</v>
      </c>
      <c r="D81" s="934" t="s">
        <v>44</v>
      </c>
      <c r="E81" s="524"/>
      <c r="F81" s="395"/>
      <c r="G81" s="426">
        <v>38</v>
      </c>
      <c r="H81" s="1162" t="s">
        <v>592</v>
      </c>
      <c r="I81" s="1156" t="s">
        <v>723</v>
      </c>
      <c r="J81" s="274"/>
      <c r="K81" s="913">
        <v>5.7</v>
      </c>
    </row>
    <row r="82" spans="1:11" ht="15" customHeight="1" x14ac:dyDescent="0.25">
      <c r="A82" s="426">
        <v>39</v>
      </c>
      <c r="B82" s="515" t="s">
        <v>71</v>
      </c>
      <c r="C82" s="38" t="str">
        <f>C21</f>
        <v>GBP</v>
      </c>
      <c r="D82" s="934" t="s">
        <v>130</v>
      </c>
      <c r="E82" s="230"/>
      <c r="F82" s="757"/>
      <c r="G82" s="426">
        <v>39</v>
      </c>
      <c r="H82" s="1162" t="s">
        <v>592</v>
      </c>
      <c r="I82" s="1156" t="s">
        <v>723</v>
      </c>
      <c r="J82" s="271"/>
      <c r="K82" s="913">
        <v>5.5</v>
      </c>
    </row>
    <row r="83" spans="1:11" ht="15" customHeight="1" x14ac:dyDescent="0.25">
      <c r="A83" s="426">
        <v>73</v>
      </c>
      <c r="B83" s="515" t="s">
        <v>81</v>
      </c>
      <c r="C83" s="1350" t="b">
        <v>0</v>
      </c>
      <c r="D83" s="545" t="s">
        <v>130</v>
      </c>
      <c r="E83" s="524" t="s">
        <v>273</v>
      </c>
      <c r="F83" s="757"/>
      <c r="G83" s="426">
        <v>73</v>
      </c>
      <c r="H83" s="17" t="b">
        <v>0</v>
      </c>
      <c r="I83" s="1179" t="s">
        <v>130</v>
      </c>
      <c r="J83" s="271"/>
      <c r="K83" s="913">
        <v>6.1</v>
      </c>
    </row>
    <row r="84" spans="1:11" ht="15" customHeight="1" x14ac:dyDescent="0.25">
      <c r="A84" s="426">
        <v>74</v>
      </c>
      <c r="B84" s="515" t="s">
        <v>78</v>
      </c>
      <c r="C84" s="1162" t="s">
        <v>901</v>
      </c>
      <c r="D84" s="935" t="s">
        <v>723</v>
      </c>
      <c r="E84" s="230"/>
      <c r="F84" s="757"/>
      <c r="G84" s="426">
        <v>74</v>
      </c>
      <c r="H84" s="78"/>
      <c r="I84" s="1156" t="s">
        <v>44</v>
      </c>
      <c r="J84" s="279"/>
      <c r="K84" s="913">
        <v>6.2</v>
      </c>
    </row>
    <row r="85" spans="1:11" ht="15" customHeight="1" x14ac:dyDescent="0.25">
      <c r="A85" s="426">
        <v>75</v>
      </c>
      <c r="B85" s="515" t="s">
        <v>19</v>
      </c>
      <c r="C85" s="39"/>
      <c r="D85" s="545" t="s">
        <v>44</v>
      </c>
      <c r="E85" s="230"/>
      <c r="F85" s="757"/>
      <c r="G85" s="426">
        <v>75</v>
      </c>
      <c r="H85" s="40" t="s">
        <v>113</v>
      </c>
      <c r="I85" s="1160" t="s">
        <v>44</v>
      </c>
      <c r="J85" s="271"/>
      <c r="K85" s="913"/>
    </row>
    <row r="86" spans="1:11" ht="15" customHeight="1" x14ac:dyDescent="0.25">
      <c r="A86" s="426">
        <v>76</v>
      </c>
      <c r="B86" s="1006" t="s">
        <v>30</v>
      </c>
      <c r="C86" s="39"/>
      <c r="D86" s="545" t="s">
        <v>44</v>
      </c>
      <c r="E86" s="230"/>
      <c r="F86" s="757"/>
      <c r="G86" s="426">
        <v>76</v>
      </c>
      <c r="H86" s="68"/>
      <c r="I86" s="1160" t="s">
        <v>44</v>
      </c>
      <c r="J86" s="271"/>
      <c r="K86" s="913"/>
    </row>
    <row r="87" spans="1:11" ht="15" customHeight="1" x14ac:dyDescent="0.25">
      <c r="A87" s="426">
        <v>77</v>
      </c>
      <c r="B87" s="1006" t="s">
        <v>31</v>
      </c>
      <c r="C87" s="39"/>
      <c r="D87" s="545" t="s">
        <v>44</v>
      </c>
      <c r="E87" s="230"/>
      <c r="F87" s="757"/>
      <c r="G87" s="426">
        <v>77</v>
      </c>
      <c r="H87" s="68"/>
      <c r="I87" s="1160" t="s">
        <v>44</v>
      </c>
      <c r="J87" s="271"/>
      <c r="K87" s="913"/>
    </row>
    <row r="88" spans="1:11" ht="15" customHeight="1" x14ac:dyDescent="0.25">
      <c r="A88" s="426">
        <v>78</v>
      </c>
      <c r="B88" s="1006" t="s">
        <v>77</v>
      </c>
      <c r="C88" s="66"/>
      <c r="D88" s="545" t="s">
        <v>44</v>
      </c>
      <c r="E88" s="230"/>
      <c r="F88" s="757"/>
      <c r="G88" s="426">
        <v>78</v>
      </c>
      <c r="H88" s="1664" t="s">
        <v>159</v>
      </c>
      <c r="I88" s="1159" t="s">
        <v>44</v>
      </c>
      <c r="J88" s="271"/>
      <c r="K88" s="913"/>
    </row>
    <row r="89" spans="1:11" ht="15" customHeight="1" x14ac:dyDescent="0.25">
      <c r="A89" s="426">
        <v>79</v>
      </c>
      <c r="B89" s="1006" t="s">
        <v>76</v>
      </c>
      <c r="C89" s="66"/>
      <c r="D89" s="545" t="s">
        <v>44</v>
      </c>
      <c r="E89" s="230"/>
      <c r="F89" s="757"/>
      <c r="G89" s="426">
        <v>79</v>
      </c>
      <c r="H89" s="1665" t="s">
        <v>202</v>
      </c>
      <c r="I89" s="1159" t="s">
        <v>44</v>
      </c>
      <c r="J89" s="271"/>
      <c r="K89" s="913">
        <v>6.12</v>
      </c>
    </row>
    <row r="90" spans="1:11" ht="15" customHeight="1" x14ac:dyDescent="0.25">
      <c r="A90" s="426">
        <v>83</v>
      </c>
      <c r="B90" s="1006" t="s">
        <v>20</v>
      </c>
      <c r="C90" s="114"/>
      <c r="D90" s="545" t="s">
        <v>44</v>
      </c>
      <c r="E90" s="230"/>
      <c r="F90" s="757"/>
      <c r="G90" s="426">
        <v>83</v>
      </c>
      <c r="H90" s="125">
        <f>-H94/((H93+((2*44)/184))/100)</f>
        <v>-150654507.86535254</v>
      </c>
      <c r="I90" s="1160" t="s">
        <v>44</v>
      </c>
      <c r="J90" s="524" t="s">
        <v>273</v>
      </c>
      <c r="K90" s="913" t="s">
        <v>1111</v>
      </c>
    </row>
    <row r="91" spans="1:11" ht="15" customHeight="1" x14ac:dyDescent="0.25">
      <c r="A91" s="426">
        <v>85</v>
      </c>
      <c r="B91" s="515" t="s">
        <v>21</v>
      </c>
      <c r="C91" s="66"/>
      <c r="D91" s="545" t="s">
        <v>43</v>
      </c>
      <c r="E91" s="230"/>
      <c r="F91" s="757"/>
      <c r="G91" s="426">
        <v>85</v>
      </c>
      <c r="H91" s="1666" t="s">
        <v>161</v>
      </c>
      <c r="I91" s="1156" t="s">
        <v>43</v>
      </c>
      <c r="J91" s="271"/>
      <c r="K91" s="913">
        <v>6.5</v>
      </c>
    </row>
    <row r="92" spans="1:11" ht="15" customHeight="1" x14ac:dyDescent="0.25">
      <c r="A92" s="426">
        <v>86</v>
      </c>
      <c r="B92" s="515" t="s">
        <v>22</v>
      </c>
      <c r="C92" s="66"/>
      <c r="D92" s="545" t="s">
        <v>43</v>
      </c>
      <c r="E92" s="230"/>
      <c r="F92" s="757"/>
      <c r="G92" s="426">
        <v>86</v>
      </c>
      <c r="H92" s="1667"/>
      <c r="I92" s="1176" t="s">
        <v>43</v>
      </c>
      <c r="J92" s="524" t="s">
        <v>273</v>
      </c>
      <c r="K92" s="913">
        <v>6.6</v>
      </c>
    </row>
    <row r="93" spans="1:11" ht="15" customHeight="1" x14ac:dyDescent="0.25">
      <c r="A93" s="426">
        <v>87</v>
      </c>
      <c r="B93" s="515" t="s">
        <v>23</v>
      </c>
      <c r="C93" s="112"/>
      <c r="D93" s="545" t="s">
        <v>44</v>
      </c>
      <c r="E93" s="524"/>
      <c r="F93" s="395"/>
      <c r="G93" s="426">
        <v>87</v>
      </c>
      <c r="H93" s="1668">
        <v>105.72499999999999</v>
      </c>
      <c r="I93" s="1177" t="s">
        <v>44</v>
      </c>
      <c r="J93" s="524" t="s">
        <v>273</v>
      </c>
      <c r="K93" s="913">
        <v>6.7</v>
      </c>
    </row>
    <row r="94" spans="1:11" ht="15" customHeight="1" x14ac:dyDescent="0.25">
      <c r="A94" s="426">
        <v>88</v>
      </c>
      <c r="B94" s="515" t="s">
        <v>24</v>
      </c>
      <c r="C94" s="61"/>
      <c r="D94" s="545" t="s">
        <v>44</v>
      </c>
      <c r="E94" s="524"/>
      <c r="F94" s="395"/>
      <c r="G94" s="426">
        <v>88</v>
      </c>
      <c r="H94" s="1669">
        <v>160000000</v>
      </c>
      <c r="I94" s="1177" t="s">
        <v>44</v>
      </c>
      <c r="J94" s="524" t="s">
        <v>273</v>
      </c>
      <c r="K94" s="913" t="s">
        <v>1112</v>
      </c>
    </row>
    <row r="95" spans="1:11" ht="15" customHeight="1" x14ac:dyDescent="0.25">
      <c r="A95" s="426">
        <v>89</v>
      </c>
      <c r="B95" s="515" t="s">
        <v>25</v>
      </c>
      <c r="C95" s="113"/>
      <c r="D95" s="545" t="s">
        <v>44</v>
      </c>
      <c r="E95" s="230"/>
      <c r="F95" s="757"/>
      <c r="G95" s="426">
        <v>89</v>
      </c>
      <c r="H95" s="1670">
        <v>0</v>
      </c>
      <c r="I95" s="1178" t="s">
        <v>44</v>
      </c>
      <c r="J95" s="283"/>
      <c r="K95" s="913" t="s">
        <v>1113</v>
      </c>
    </row>
    <row r="96" spans="1:11" ht="15" customHeight="1" x14ac:dyDescent="0.25">
      <c r="A96" s="426">
        <v>90</v>
      </c>
      <c r="B96" s="515" t="s">
        <v>26</v>
      </c>
      <c r="C96" s="66"/>
      <c r="D96" s="545" t="s">
        <v>44</v>
      </c>
      <c r="E96" s="230"/>
      <c r="F96" s="757"/>
      <c r="G96" s="426">
        <v>90</v>
      </c>
      <c r="H96" s="1666" t="s">
        <v>114</v>
      </c>
      <c r="I96" s="1176" t="s">
        <v>44</v>
      </c>
      <c r="J96" s="271"/>
      <c r="K96" s="913">
        <v>6.13</v>
      </c>
    </row>
    <row r="97" spans="1:12" ht="15" customHeight="1" x14ac:dyDescent="0.25">
      <c r="A97" s="426">
        <v>91</v>
      </c>
      <c r="B97" s="515" t="s">
        <v>27</v>
      </c>
      <c r="C97" s="87"/>
      <c r="D97" s="545" t="s">
        <v>44</v>
      </c>
      <c r="E97" s="524"/>
      <c r="F97" s="395"/>
      <c r="G97" s="426">
        <v>91</v>
      </c>
      <c r="H97" s="1671">
        <v>45907</v>
      </c>
      <c r="I97" s="1176" t="s">
        <v>44</v>
      </c>
      <c r="J97" s="284"/>
      <c r="K97" s="913"/>
    </row>
    <row r="98" spans="1:12" ht="15" customHeight="1" x14ac:dyDescent="0.25">
      <c r="A98" s="426">
        <v>92</v>
      </c>
      <c r="B98" s="515" t="s">
        <v>28</v>
      </c>
      <c r="C98" s="66"/>
      <c r="D98" s="545" t="s">
        <v>44</v>
      </c>
      <c r="E98" s="230"/>
      <c r="F98" s="757"/>
      <c r="G98" s="426">
        <v>92</v>
      </c>
      <c r="H98" s="1672" t="s">
        <v>108</v>
      </c>
      <c r="I98" s="1160" t="s">
        <v>44</v>
      </c>
      <c r="J98" s="271"/>
      <c r="K98" s="913">
        <v>6.11</v>
      </c>
    </row>
    <row r="99" spans="1:12" ht="15" customHeight="1" x14ac:dyDescent="0.25">
      <c r="A99" s="426">
        <v>93</v>
      </c>
      <c r="B99" s="515" t="s">
        <v>75</v>
      </c>
      <c r="C99" s="88"/>
      <c r="D99" s="545" t="s">
        <v>44</v>
      </c>
      <c r="E99" s="230"/>
      <c r="F99" s="757"/>
      <c r="G99" s="426">
        <v>93</v>
      </c>
      <c r="H99" s="427" t="s">
        <v>163</v>
      </c>
      <c r="I99" s="1160" t="s">
        <v>44</v>
      </c>
      <c r="J99" s="271"/>
      <c r="K99" s="1647">
        <v>6.1</v>
      </c>
    </row>
    <row r="100" spans="1:12" ht="15" customHeight="1" x14ac:dyDescent="0.25">
      <c r="A100" s="426">
        <v>94</v>
      </c>
      <c r="B100" s="515" t="s">
        <v>74</v>
      </c>
      <c r="C100" s="66"/>
      <c r="D100" s="545" t="s">
        <v>44</v>
      </c>
      <c r="E100" s="230"/>
      <c r="F100" s="757"/>
      <c r="G100" s="426">
        <v>94</v>
      </c>
      <c r="H100" s="1672" t="s">
        <v>116</v>
      </c>
      <c r="I100" s="1160" t="s">
        <v>44</v>
      </c>
      <c r="J100" s="271"/>
      <c r="K100" s="913">
        <v>6.14</v>
      </c>
    </row>
    <row r="101" spans="1:12" ht="15" customHeight="1" x14ac:dyDescent="0.25">
      <c r="A101" s="426">
        <v>95</v>
      </c>
      <c r="B101" s="1006" t="s">
        <v>38</v>
      </c>
      <c r="C101" s="38" t="b">
        <v>1</v>
      </c>
      <c r="D101" s="545" t="s">
        <v>44</v>
      </c>
      <c r="E101" s="524" t="s">
        <v>273</v>
      </c>
      <c r="F101" s="395"/>
      <c r="G101" s="426">
        <v>95</v>
      </c>
      <c r="H101" s="1646" t="b">
        <v>1</v>
      </c>
      <c r="I101" s="1160" t="s">
        <v>44</v>
      </c>
      <c r="J101" s="271"/>
      <c r="K101" s="913">
        <v>6.15</v>
      </c>
    </row>
    <row r="102" spans="1:12" ht="15" customHeight="1" x14ac:dyDescent="0.25">
      <c r="A102" s="203">
        <v>96</v>
      </c>
      <c r="B102" s="526" t="s">
        <v>36</v>
      </c>
      <c r="C102" s="182" t="s">
        <v>260</v>
      </c>
      <c r="D102" s="545" t="s">
        <v>44</v>
      </c>
      <c r="E102" s="524" t="s">
        <v>273</v>
      </c>
      <c r="F102" s="395"/>
      <c r="G102" s="203">
        <v>96</v>
      </c>
      <c r="H102" s="91"/>
      <c r="I102" s="1160" t="s">
        <v>44</v>
      </c>
      <c r="J102" s="328" t="s">
        <v>273</v>
      </c>
      <c r="K102" s="913">
        <v>6.4</v>
      </c>
      <c r="L102" s="201"/>
    </row>
    <row r="103" spans="1:12" ht="15" customHeight="1" x14ac:dyDescent="0.25">
      <c r="A103" s="203">
        <v>97</v>
      </c>
      <c r="B103" s="526" t="s">
        <v>32</v>
      </c>
      <c r="C103" s="39"/>
      <c r="D103" s="545" t="s">
        <v>44</v>
      </c>
      <c r="E103" s="230"/>
      <c r="F103" s="757"/>
      <c r="G103" s="203">
        <v>97</v>
      </c>
      <c r="H103" s="1162" t="s">
        <v>592</v>
      </c>
      <c r="I103" s="1160" t="s">
        <v>723</v>
      </c>
      <c r="J103" s="271"/>
      <c r="K103" s="913"/>
    </row>
    <row r="104" spans="1:12" s="7" customFormat="1" ht="15" customHeight="1" x14ac:dyDescent="0.25">
      <c r="A104" s="203">
        <v>98</v>
      </c>
      <c r="B104" s="526" t="s">
        <v>39</v>
      </c>
      <c r="C104" s="991" t="s">
        <v>47</v>
      </c>
      <c r="D104" s="934" t="s">
        <v>130</v>
      </c>
      <c r="E104" s="230"/>
      <c r="F104" s="757"/>
      <c r="G104" s="203">
        <v>98</v>
      </c>
      <c r="H104" s="1644" t="s">
        <v>45</v>
      </c>
      <c r="I104" s="203" t="s">
        <v>130</v>
      </c>
      <c r="J104" s="271"/>
      <c r="K104" s="913" t="s">
        <v>1115</v>
      </c>
    </row>
    <row r="105" spans="1:12" s="7" customFormat="1" ht="15" customHeight="1" thickBot="1" x14ac:dyDescent="0.3">
      <c r="A105" s="203">
        <v>99</v>
      </c>
      <c r="B105" s="526" t="s">
        <v>29</v>
      </c>
      <c r="C105" s="991" t="s">
        <v>117</v>
      </c>
      <c r="D105" s="934" t="s">
        <v>130</v>
      </c>
      <c r="E105" s="230"/>
      <c r="F105" s="757"/>
      <c r="G105" s="203">
        <v>99</v>
      </c>
      <c r="H105" s="1162" t="s">
        <v>592</v>
      </c>
      <c r="I105" s="1161"/>
      <c r="J105" s="271"/>
      <c r="K105" s="913">
        <v>8.1</v>
      </c>
    </row>
    <row r="106" spans="1:12" s="7" customFormat="1" ht="15.75" x14ac:dyDescent="0.25">
      <c r="A106" s="134" t="s">
        <v>122</v>
      </c>
      <c r="B106" s="116"/>
      <c r="C106" s="63">
        <v>35</v>
      </c>
      <c r="D106" s="53"/>
      <c r="E106" s="53"/>
      <c r="F106" s="155"/>
      <c r="G106" s="134"/>
      <c r="H106" s="63">
        <v>24</v>
      </c>
      <c r="I106" s="63"/>
      <c r="J106" s="979"/>
    </row>
    <row r="107" spans="1:12" s="7" customFormat="1" ht="15.75" x14ac:dyDescent="0.25">
      <c r="A107" s="134"/>
      <c r="B107" s="116"/>
      <c r="C107" s="63"/>
      <c r="D107" s="53"/>
      <c r="E107" s="53"/>
      <c r="F107" s="155"/>
      <c r="G107" s="2343" t="s">
        <v>793</v>
      </c>
      <c r="H107" s="2343"/>
      <c r="I107" s="2343"/>
      <c r="J107" s="2343"/>
      <c r="K107" s="2343"/>
    </row>
    <row r="108" spans="1:12" s="7" customFormat="1" ht="15.75" customHeight="1" x14ac:dyDescent="0.25">
      <c r="A108" s="635">
        <v>1.1000000000000001</v>
      </c>
      <c r="B108" s="2257" t="s">
        <v>158</v>
      </c>
      <c r="C108" s="2257"/>
      <c r="D108" s="2257"/>
      <c r="E108" s="2257"/>
      <c r="F108" s="751"/>
      <c r="G108" s="656">
        <v>1.1000000000000001</v>
      </c>
      <c r="H108" s="2199" t="s">
        <v>651</v>
      </c>
      <c r="I108" s="2199"/>
      <c r="J108" s="2199"/>
      <c r="K108" s="2199"/>
      <c r="L108" s="230"/>
    </row>
    <row r="109" spans="1:12" s="7" customFormat="1" ht="15.75" x14ac:dyDescent="0.25">
      <c r="A109" s="635">
        <v>1.2</v>
      </c>
      <c r="B109" s="2222" t="s">
        <v>303</v>
      </c>
      <c r="C109" s="2222"/>
      <c r="D109" s="2222"/>
      <c r="E109" s="2222"/>
      <c r="F109" s="752"/>
      <c r="G109" s="2258">
        <v>2.2999999999999998</v>
      </c>
      <c r="H109" s="2225" t="s">
        <v>907</v>
      </c>
      <c r="I109" s="2226"/>
      <c r="J109" s="2226"/>
      <c r="K109" s="2227"/>
    </row>
    <row r="110" spans="1:12" s="7" customFormat="1" ht="15.75" customHeight="1" x14ac:dyDescent="0.25">
      <c r="A110" s="635">
        <v>1.7</v>
      </c>
      <c r="B110" s="2222" t="s">
        <v>380</v>
      </c>
      <c r="C110" s="2222"/>
      <c r="D110" s="2222"/>
      <c r="E110" s="2222"/>
      <c r="F110" s="752"/>
      <c r="G110" s="2259"/>
      <c r="H110" s="2242"/>
      <c r="I110" s="2243"/>
      <c r="J110" s="2243"/>
      <c r="K110" s="2244"/>
    </row>
    <row r="111" spans="1:12" s="7" customFormat="1" ht="15.75" customHeight="1" x14ac:dyDescent="0.25">
      <c r="A111" s="635">
        <v>1.8</v>
      </c>
      <c r="B111" s="2222" t="s">
        <v>381</v>
      </c>
      <c r="C111" s="2222"/>
      <c r="D111" s="2222"/>
      <c r="E111" s="2222"/>
      <c r="F111" s="752"/>
      <c r="G111" s="2258">
        <v>2.83</v>
      </c>
      <c r="H111" s="2225" t="s">
        <v>1119</v>
      </c>
      <c r="I111" s="2226"/>
      <c r="J111" s="2226"/>
      <c r="K111" s="2227"/>
      <c r="L111" s="646"/>
    </row>
    <row r="112" spans="1:12" s="7" customFormat="1" ht="15.75" customHeight="1" x14ac:dyDescent="0.25">
      <c r="A112" s="638">
        <v>1.1000000000000001</v>
      </c>
      <c r="B112" s="2222" t="s">
        <v>382</v>
      </c>
      <c r="C112" s="2222"/>
      <c r="D112" s="2222"/>
      <c r="E112" s="2222"/>
      <c r="F112" s="1757"/>
      <c r="G112" s="2259"/>
      <c r="H112" s="2242"/>
      <c r="I112" s="2243"/>
      <c r="J112" s="2243"/>
      <c r="K112" s="2244"/>
      <c r="L112" s="998"/>
    </row>
    <row r="113" spans="1:11" s="7" customFormat="1" ht="15.75" x14ac:dyDescent="0.25">
      <c r="A113" s="635">
        <v>1.1299999999999999</v>
      </c>
      <c r="B113" s="2219" t="s">
        <v>737</v>
      </c>
      <c r="C113" s="2220"/>
      <c r="D113" s="2220"/>
      <c r="E113" s="2221"/>
      <c r="F113" s="1757"/>
      <c r="G113" s="1759">
        <v>2.86</v>
      </c>
      <c r="H113" s="2236" t="s">
        <v>848</v>
      </c>
      <c r="I113" s="2237"/>
      <c r="J113" s="2237"/>
      <c r="K113" s="2238"/>
    </row>
    <row r="114" spans="1:11" s="7" customFormat="1" ht="15.75" customHeight="1" x14ac:dyDescent="0.25">
      <c r="A114" s="2258">
        <v>1.1399999999999999</v>
      </c>
      <c r="B114" s="2225" t="s">
        <v>1050</v>
      </c>
      <c r="C114" s="2226"/>
      <c r="D114" s="2226"/>
      <c r="E114" s="2227"/>
      <c r="F114" s="1753"/>
      <c r="G114" s="2258">
        <v>2.87</v>
      </c>
      <c r="H114" s="2225" t="s">
        <v>814</v>
      </c>
      <c r="I114" s="2226"/>
      <c r="J114" s="2226"/>
      <c r="K114" s="2227"/>
    </row>
    <row r="115" spans="1:11" s="7" customFormat="1" ht="15.75" x14ac:dyDescent="0.25">
      <c r="A115" s="2259"/>
      <c r="B115" s="2242"/>
      <c r="C115" s="2243"/>
      <c r="D115" s="2243"/>
      <c r="E115" s="2244"/>
      <c r="F115" s="1753"/>
      <c r="G115" s="2259"/>
      <c r="H115" s="2242"/>
      <c r="I115" s="2243"/>
      <c r="J115" s="2243"/>
      <c r="K115" s="2244"/>
    </row>
    <row r="116" spans="1:11" s="7" customFormat="1" ht="15.75" customHeight="1" x14ac:dyDescent="0.25">
      <c r="A116" s="2234">
        <v>1.17</v>
      </c>
      <c r="B116" s="2224" t="s">
        <v>633</v>
      </c>
      <c r="C116" s="2224"/>
      <c r="D116" s="2224"/>
      <c r="E116" s="2224"/>
      <c r="F116" s="1753"/>
      <c r="G116" s="635">
        <v>2.88</v>
      </c>
      <c r="H116" s="2222" t="s">
        <v>857</v>
      </c>
      <c r="I116" s="2222"/>
      <c r="J116" s="2222"/>
      <c r="K116" s="2222"/>
    </row>
    <row r="117" spans="1:11" s="7" customFormat="1" ht="15.75" x14ac:dyDescent="0.25">
      <c r="A117" s="2234"/>
      <c r="B117" s="2224"/>
      <c r="C117" s="2224"/>
      <c r="D117" s="2224"/>
      <c r="E117" s="2224"/>
      <c r="F117" s="1753"/>
      <c r="G117" s="635">
        <v>2.96</v>
      </c>
      <c r="H117" s="2224" t="s">
        <v>367</v>
      </c>
      <c r="I117" s="2224"/>
      <c r="J117" s="2224"/>
      <c r="K117" s="2224"/>
    </row>
    <row r="118" spans="1:11" s="7" customFormat="1" ht="15.75" x14ac:dyDescent="0.25">
      <c r="A118" s="635">
        <v>2.1</v>
      </c>
      <c r="B118" s="2222" t="s">
        <v>384</v>
      </c>
      <c r="C118" s="2222"/>
      <c r="D118" s="2222"/>
      <c r="E118" s="2222"/>
      <c r="F118" s="1757"/>
      <c r="G118" s="1755"/>
      <c r="H118" s="1755"/>
      <c r="I118" s="1823"/>
      <c r="J118" s="1813"/>
      <c r="K118" s="1823"/>
    </row>
    <row r="119" spans="1:11" s="7" customFormat="1" ht="15.75" x14ac:dyDescent="0.25">
      <c r="A119" s="2234">
        <v>2.8</v>
      </c>
      <c r="B119" s="2224" t="s">
        <v>852</v>
      </c>
      <c r="C119" s="2224"/>
      <c r="D119" s="2224"/>
      <c r="E119" s="2224"/>
      <c r="F119" s="1753"/>
      <c r="G119" s="1755"/>
      <c r="H119" s="1755"/>
      <c r="I119" s="1823"/>
      <c r="J119" s="1813"/>
      <c r="K119" s="1823"/>
    </row>
    <row r="120" spans="1:11" s="7" customFormat="1" ht="15.75" x14ac:dyDescent="0.25">
      <c r="A120" s="2234"/>
      <c r="B120" s="2224"/>
      <c r="C120" s="2224"/>
      <c r="D120" s="2224"/>
      <c r="E120" s="2224"/>
      <c r="F120" s="1753"/>
      <c r="G120" s="139"/>
      <c r="H120" s="1823"/>
      <c r="I120" s="1823"/>
      <c r="J120" s="1813"/>
      <c r="K120" s="1823"/>
    </row>
    <row r="121" spans="1:11" ht="15.75" customHeight="1" x14ac:dyDescent="0.25">
      <c r="A121" s="1754">
        <v>2.16</v>
      </c>
      <c r="B121" s="2225" t="s">
        <v>928</v>
      </c>
      <c r="C121" s="2226"/>
      <c r="D121" s="2226"/>
      <c r="E121" s="2227"/>
      <c r="F121" s="1753"/>
      <c r="G121" s="139"/>
      <c r="H121" s="1823"/>
      <c r="I121" s="1823"/>
      <c r="J121" s="1813"/>
      <c r="K121" s="1823"/>
    </row>
    <row r="122" spans="1:11" ht="15.75" customHeight="1" x14ac:dyDescent="0.25">
      <c r="A122" s="1754">
        <v>2.17</v>
      </c>
      <c r="B122" s="2225" t="s">
        <v>915</v>
      </c>
      <c r="C122" s="2226"/>
      <c r="D122" s="2226"/>
      <c r="E122" s="2227"/>
      <c r="F122" s="1753"/>
      <c r="G122" s="1755"/>
      <c r="H122" s="1755"/>
      <c r="I122" s="1823"/>
      <c r="J122" s="1813"/>
      <c r="K122" s="1823"/>
    </row>
    <row r="123" spans="1:11" s="7" customFormat="1" ht="15.75" customHeight="1" x14ac:dyDescent="0.25">
      <c r="A123" s="635">
        <v>2.1800000000000002</v>
      </c>
      <c r="B123" s="2222" t="s">
        <v>314</v>
      </c>
      <c r="C123" s="2222"/>
      <c r="D123" s="2222"/>
      <c r="E123" s="2222"/>
      <c r="F123" s="1757"/>
      <c r="G123" s="139"/>
      <c r="H123" s="1823"/>
      <c r="I123" s="1823"/>
      <c r="J123" s="1813"/>
      <c r="K123" s="1823"/>
    </row>
    <row r="124" spans="1:11" s="7" customFormat="1" ht="15.75" customHeight="1" x14ac:dyDescent="0.25">
      <c r="A124" s="638">
        <v>2.2000000000000002</v>
      </c>
      <c r="B124" s="2222" t="s">
        <v>256</v>
      </c>
      <c r="C124" s="2222"/>
      <c r="D124" s="2222"/>
      <c r="E124" s="2222"/>
      <c r="F124" s="1757"/>
      <c r="G124" s="484"/>
      <c r="H124" s="1823"/>
      <c r="I124" s="1823"/>
      <c r="J124" s="1813"/>
      <c r="K124" s="1823"/>
    </row>
    <row r="125" spans="1:11" s="7" customFormat="1" ht="15.75" customHeight="1" x14ac:dyDescent="0.25">
      <c r="A125" s="1752">
        <v>2.2200000000000002</v>
      </c>
      <c r="B125" s="2224" t="s">
        <v>929</v>
      </c>
      <c r="C125" s="2224"/>
      <c r="D125" s="2224"/>
      <c r="E125" s="2224"/>
      <c r="F125" s="1753"/>
      <c r="G125" s="1755"/>
      <c r="H125" s="1824"/>
      <c r="I125" s="1823"/>
      <c r="J125" s="1813"/>
      <c r="K125" s="1823"/>
    </row>
    <row r="126" spans="1:11" s="7" customFormat="1" ht="15.75" x14ac:dyDescent="0.25">
      <c r="A126" s="635">
        <v>2.23</v>
      </c>
      <c r="B126" s="2222" t="s">
        <v>806</v>
      </c>
      <c r="C126" s="2222"/>
      <c r="D126" s="2222"/>
      <c r="E126" s="2222"/>
      <c r="F126" s="1757"/>
      <c r="G126" s="1755"/>
      <c r="H126" s="1824"/>
      <c r="I126" s="1823"/>
      <c r="J126" s="1813"/>
      <c r="K126" s="1823"/>
    </row>
    <row r="127" spans="1:11" s="7" customFormat="1" ht="15.75" x14ac:dyDescent="0.25">
      <c r="A127" s="2258">
        <v>2.73</v>
      </c>
      <c r="B127" s="2225" t="s">
        <v>1123</v>
      </c>
      <c r="C127" s="2226"/>
      <c r="D127" s="2226"/>
      <c r="E127" s="2227"/>
      <c r="F127" s="1757"/>
      <c r="G127" s="139"/>
      <c r="H127" s="1824"/>
      <c r="I127" s="1823"/>
      <c r="J127" s="1813"/>
      <c r="K127" s="1823"/>
    </row>
    <row r="128" spans="1:11" s="7" customFormat="1" ht="15.75" x14ac:dyDescent="0.25">
      <c r="A128" s="2273"/>
      <c r="B128" s="2239"/>
      <c r="C128" s="2240"/>
      <c r="D128" s="2240"/>
      <c r="E128" s="2241"/>
      <c r="F128" s="1757"/>
      <c r="G128" s="139"/>
      <c r="H128" s="1824"/>
      <c r="I128" s="1823"/>
      <c r="J128" s="1813"/>
      <c r="K128" s="1823"/>
    </row>
    <row r="129" spans="1:11" s="7" customFormat="1" ht="15.75" customHeight="1" x14ac:dyDescent="0.25">
      <c r="A129" s="2273"/>
      <c r="B129" s="2239"/>
      <c r="C129" s="2240"/>
      <c r="D129" s="2240"/>
      <c r="E129" s="2241"/>
      <c r="F129" s="1753"/>
      <c r="G129" s="1755"/>
      <c r="H129" s="1755"/>
      <c r="I129" s="1823"/>
      <c r="J129" s="1813"/>
      <c r="K129" s="1823"/>
    </row>
    <row r="130" spans="1:11" s="7" customFormat="1" ht="15" customHeight="1" x14ac:dyDescent="0.25">
      <c r="A130" s="2273"/>
      <c r="B130" s="2239"/>
      <c r="C130" s="2240"/>
      <c r="D130" s="2240"/>
      <c r="E130" s="2241"/>
      <c r="F130" s="1753"/>
      <c r="G130" s="139"/>
      <c r="H130" s="1823"/>
      <c r="I130" s="1823"/>
      <c r="J130" s="1813"/>
      <c r="K130" s="1823"/>
    </row>
    <row r="131" spans="1:11" s="7" customFormat="1" ht="15" customHeight="1" x14ac:dyDescent="0.25">
      <c r="A131" s="2273"/>
      <c r="B131" s="2239"/>
      <c r="C131" s="2240"/>
      <c r="D131" s="2240"/>
      <c r="E131" s="2241"/>
      <c r="F131" s="1753"/>
      <c r="G131" s="139"/>
      <c r="H131" s="1823"/>
      <c r="I131" s="1823"/>
      <c r="J131" s="1813"/>
      <c r="K131" s="1823"/>
    </row>
    <row r="132" spans="1:11" s="7" customFormat="1" ht="15.75" customHeight="1" x14ac:dyDescent="0.25">
      <c r="A132" s="2273"/>
      <c r="B132" s="2239"/>
      <c r="C132" s="2240"/>
      <c r="D132" s="2240"/>
      <c r="E132" s="2241"/>
      <c r="F132" s="1753"/>
      <c r="G132" s="1756"/>
      <c r="H132" s="1756"/>
      <c r="I132" s="1823"/>
      <c r="J132" s="1813"/>
      <c r="K132" s="1823"/>
    </row>
    <row r="133" spans="1:11" s="7" customFormat="1" ht="15.75" x14ac:dyDescent="0.25">
      <c r="A133" s="2259"/>
      <c r="B133" s="2242"/>
      <c r="C133" s="2243"/>
      <c r="D133" s="2243"/>
      <c r="E133" s="2244"/>
      <c r="F133" s="749"/>
      <c r="G133" s="484"/>
      <c r="H133" s="955"/>
      <c r="I133" s="116"/>
      <c r="J133" s="354"/>
      <c r="K133" s="116"/>
    </row>
    <row r="134" spans="1:11" s="7" customFormat="1" ht="15.75" x14ac:dyDescent="0.25">
      <c r="A134" s="635">
        <v>2.75</v>
      </c>
      <c r="B134" s="2219" t="s">
        <v>587</v>
      </c>
      <c r="C134" s="2220"/>
      <c r="D134" s="2220"/>
      <c r="E134" s="2221"/>
      <c r="F134" s="168"/>
      <c r="G134" s="955"/>
      <c r="H134" s="955"/>
      <c r="J134" s="168"/>
    </row>
    <row r="135" spans="1:11" s="7" customFormat="1" ht="15.75" x14ac:dyDescent="0.25">
      <c r="A135" s="635">
        <v>2.91</v>
      </c>
      <c r="B135" s="2219" t="s">
        <v>916</v>
      </c>
      <c r="C135" s="2220"/>
      <c r="D135" s="2220"/>
      <c r="E135" s="2221"/>
      <c r="F135" s="168"/>
      <c r="G135" s="955"/>
      <c r="H135" s="955"/>
      <c r="J135" s="168"/>
    </row>
    <row r="136" spans="1:11" s="7" customFormat="1" x14ac:dyDescent="0.25">
      <c r="A136" s="2258">
        <v>2.95</v>
      </c>
      <c r="B136" s="2224" t="s">
        <v>854</v>
      </c>
      <c r="C136" s="2224"/>
      <c r="D136" s="2224"/>
      <c r="E136" s="2224"/>
      <c r="F136" s="168"/>
      <c r="J136" s="168"/>
    </row>
    <row r="137" spans="1:11" s="7" customFormat="1" x14ac:dyDescent="0.25">
      <c r="A137" s="2273"/>
      <c r="B137" s="2224"/>
      <c r="C137" s="2224"/>
      <c r="D137" s="2224"/>
      <c r="E137" s="2224"/>
      <c r="F137" s="168"/>
      <c r="J137" s="168"/>
    </row>
    <row r="138" spans="1:11" s="7" customFormat="1" x14ac:dyDescent="0.25">
      <c r="A138" s="2259"/>
      <c r="B138" s="2224"/>
      <c r="C138" s="2224"/>
      <c r="D138" s="2224"/>
      <c r="E138" s="2224"/>
      <c r="F138" s="168"/>
      <c r="J138" s="168"/>
    </row>
    <row r="139" spans="1:11" s="7" customFormat="1" ht="15.75" x14ac:dyDescent="0.25">
      <c r="A139" s="635">
        <v>2.96</v>
      </c>
      <c r="B139" s="2236" t="s">
        <v>807</v>
      </c>
      <c r="C139" s="2237"/>
      <c r="D139" s="2237"/>
      <c r="E139" s="2238"/>
      <c r="F139" s="168"/>
      <c r="J139" s="168"/>
    </row>
    <row r="140" spans="1:11" s="7" customFormat="1" x14ac:dyDescent="0.25">
      <c r="A140" s="139"/>
      <c r="B140" s="139"/>
      <c r="C140" s="139"/>
      <c r="D140" s="139"/>
      <c r="E140" s="139"/>
      <c r="F140" s="168"/>
      <c r="J140" s="168"/>
    </row>
    <row r="141" spans="1:11" s="7" customFormat="1" x14ac:dyDescent="0.25">
      <c r="F141" s="168"/>
      <c r="J141" s="168"/>
    </row>
    <row r="142" spans="1:11" s="7" customFormat="1" x14ac:dyDescent="0.25">
      <c r="F142" s="168"/>
      <c r="J142" s="168"/>
    </row>
    <row r="143" spans="1:11" s="7" customFormat="1" x14ac:dyDescent="0.25">
      <c r="F143" s="168"/>
      <c r="J143" s="168"/>
    </row>
    <row r="144" spans="1:11" s="7" customFormat="1" x14ac:dyDescent="0.25">
      <c r="F144" s="168"/>
      <c r="J144" s="168"/>
    </row>
    <row r="145" spans="6:10" s="7" customFormat="1" x14ac:dyDescent="0.25">
      <c r="F145" s="168"/>
      <c r="J145" s="168"/>
    </row>
    <row r="146" spans="6:10" s="7" customFormat="1" x14ac:dyDescent="0.25">
      <c r="F146" s="168"/>
      <c r="J146" s="168"/>
    </row>
    <row r="147" spans="6:10" s="7" customFormat="1" x14ac:dyDescent="0.25">
      <c r="F147" s="168"/>
      <c r="J147" s="168"/>
    </row>
    <row r="148" spans="6:10" s="7" customFormat="1" x14ac:dyDescent="0.25">
      <c r="F148" s="168"/>
      <c r="J148" s="168"/>
    </row>
    <row r="149" spans="6:10" s="7" customFormat="1" x14ac:dyDescent="0.25">
      <c r="F149" s="168"/>
      <c r="J149" s="168"/>
    </row>
    <row r="150" spans="6:10" s="7" customFormat="1" x14ac:dyDescent="0.25">
      <c r="F150" s="168"/>
      <c r="J150" s="168"/>
    </row>
    <row r="151" spans="6:10" s="7" customFormat="1" x14ac:dyDescent="0.25">
      <c r="F151" s="168"/>
      <c r="J151" s="168"/>
    </row>
    <row r="152" spans="6:10" s="7" customFormat="1" x14ac:dyDescent="0.25">
      <c r="F152" s="168"/>
      <c r="J152" s="168"/>
    </row>
    <row r="153" spans="6:10" s="7" customFormat="1" x14ac:dyDescent="0.25">
      <c r="F153" s="168"/>
      <c r="J153" s="168"/>
    </row>
    <row r="154" spans="6:10" s="7" customFormat="1" x14ac:dyDescent="0.25">
      <c r="F154" s="168"/>
      <c r="J154" s="168"/>
    </row>
    <row r="155" spans="6:10" s="7" customFormat="1" x14ac:dyDescent="0.25">
      <c r="F155" s="168"/>
      <c r="J155" s="168"/>
    </row>
    <row r="156" spans="6:10" s="7" customFormat="1" x14ac:dyDescent="0.25">
      <c r="F156" s="168"/>
      <c r="J156" s="168"/>
    </row>
    <row r="157" spans="6:10" s="7" customFormat="1" x14ac:dyDescent="0.25">
      <c r="F157" s="168"/>
      <c r="J157" s="168"/>
    </row>
    <row r="158" spans="6:10" s="7" customFormat="1" x14ac:dyDescent="0.25">
      <c r="F158" s="168"/>
      <c r="J158" s="168"/>
    </row>
    <row r="159" spans="6:10" s="7" customFormat="1" x14ac:dyDescent="0.25">
      <c r="F159" s="168"/>
      <c r="J159" s="168"/>
    </row>
    <row r="160" spans="6:10" s="7" customFormat="1" x14ac:dyDescent="0.25">
      <c r="F160" s="168"/>
      <c r="J160" s="168"/>
    </row>
    <row r="161" spans="6:10" s="7" customFormat="1" x14ac:dyDescent="0.25">
      <c r="F161" s="168"/>
      <c r="J161" s="168"/>
    </row>
    <row r="162" spans="6:10" s="7" customFormat="1" x14ac:dyDescent="0.25">
      <c r="F162" s="168"/>
      <c r="J162" s="168"/>
    </row>
    <row r="163" spans="6:10" s="7" customFormat="1" x14ac:dyDescent="0.25">
      <c r="F163" s="168"/>
      <c r="J163" s="168"/>
    </row>
    <row r="164" spans="6:10" s="7" customFormat="1" x14ac:dyDescent="0.25">
      <c r="F164" s="168"/>
      <c r="J164" s="168"/>
    </row>
    <row r="165" spans="6:10" s="7" customFormat="1" x14ac:dyDescent="0.25">
      <c r="F165" s="168"/>
      <c r="J165" s="168"/>
    </row>
    <row r="166" spans="6:10" s="7" customFormat="1" x14ac:dyDescent="0.25">
      <c r="F166" s="168"/>
      <c r="J166" s="168"/>
    </row>
    <row r="167" spans="6:10" s="7" customFormat="1" x14ac:dyDescent="0.25">
      <c r="F167" s="168"/>
      <c r="J167" s="168"/>
    </row>
    <row r="168" spans="6:10" s="7" customFormat="1" x14ac:dyDescent="0.25">
      <c r="F168" s="168"/>
      <c r="J168" s="168"/>
    </row>
    <row r="169" spans="6:10" s="7" customFormat="1" x14ac:dyDescent="0.25">
      <c r="F169" s="168"/>
      <c r="J169" s="168"/>
    </row>
    <row r="170" spans="6:10" s="7" customFormat="1" x14ac:dyDescent="0.25">
      <c r="F170" s="168"/>
      <c r="J170" s="168"/>
    </row>
    <row r="171" spans="6:10" s="7" customFormat="1" x14ac:dyDescent="0.25">
      <c r="F171" s="168"/>
      <c r="J171" s="168"/>
    </row>
    <row r="172" spans="6:10" s="7" customFormat="1" x14ac:dyDescent="0.25">
      <c r="F172" s="168"/>
      <c r="J172" s="168"/>
    </row>
    <row r="173" spans="6:10" s="7" customFormat="1" x14ac:dyDescent="0.25">
      <c r="F173" s="168"/>
      <c r="J173" s="168"/>
    </row>
    <row r="174" spans="6:10" s="7" customFormat="1" x14ac:dyDescent="0.25">
      <c r="F174" s="168"/>
      <c r="J174" s="168"/>
    </row>
    <row r="175" spans="6:10" s="7" customFormat="1" x14ac:dyDescent="0.25">
      <c r="F175" s="168"/>
      <c r="J175" s="168"/>
    </row>
    <row r="176" spans="6:10" s="7" customFormat="1" x14ac:dyDescent="0.25">
      <c r="F176" s="168"/>
      <c r="J176" s="168"/>
    </row>
    <row r="177" spans="6:10" s="7" customFormat="1" x14ac:dyDescent="0.25">
      <c r="F177" s="168"/>
      <c r="J177" s="168"/>
    </row>
    <row r="178" spans="6:10" s="7" customFormat="1" x14ac:dyDescent="0.25">
      <c r="F178" s="168"/>
      <c r="J178" s="168"/>
    </row>
    <row r="179" spans="6:10" s="7" customFormat="1" x14ac:dyDescent="0.25">
      <c r="F179" s="168"/>
      <c r="J179" s="168"/>
    </row>
    <row r="180" spans="6:10" s="7" customFormat="1" x14ac:dyDescent="0.25">
      <c r="F180" s="168"/>
      <c r="J180" s="168"/>
    </row>
    <row r="181" spans="6:10" s="7" customFormat="1" x14ac:dyDescent="0.25">
      <c r="F181" s="168"/>
      <c r="J181" s="168"/>
    </row>
    <row r="182" spans="6:10" s="7" customFormat="1" x14ac:dyDescent="0.25">
      <c r="F182" s="168"/>
      <c r="J182" s="168"/>
    </row>
    <row r="183" spans="6:10" s="7" customFormat="1" x14ac:dyDescent="0.25">
      <c r="F183" s="168"/>
      <c r="J183" s="168"/>
    </row>
    <row r="184" spans="6:10" s="7" customFormat="1" x14ac:dyDescent="0.25">
      <c r="F184" s="168"/>
      <c r="J184" s="168"/>
    </row>
    <row r="185" spans="6:10" s="7" customFormat="1" x14ac:dyDescent="0.25">
      <c r="F185" s="168"/>
      <c r="J185" s="168"/>
    </row>
    <row r="186" spans="6:10" s="7" customFormat="1" x14ac:dyDescent="0.25">
      <c r="F186" s="168"/>
      <c r="J186" s="168"/>
    </row>
    <row r="187" spans="6:10" s="7" customFormat="1" x14ac:dyDescent="0.25">
      <c r="F187" s="168"/>
      <c r="J187" s="168"/>
    </row>
    <row r="188" spans="6:10" s="7" customFormat="1" x14ac:dyDescent="0.25">
      <c r="F188" s="168"/>
      <c r="J188" s="168"/>
    </row>
    <row r="189" spans="6:10" s="7" customFormat="1" x14ac:dyDescent="0.25">
      <c r="F189" s="168"/>
      <c r="J189" s="168"/>
    </row>
    <row r="190" spans="6:10" s="7" customFormat="1" x14ac:dyDescent="0.25">
      <c r="F190" s="168"/>
      <c r="J190" s="168"/>
    </row>
    <row r="191" spans="6:10" s="7" customFormat="1" x14ac:dyDescent="0.25">
      <c r="F191" s="168"/>
      <c r="J191" s="168"/>
    </row>
    <row r="192" spans="6:10" s="7" customFormat="1" x14ac:dyDescent="0.25">
      <c r="F192" s="168"/>
      <c r="J192" s="168"/>
    </row>
    <row r="193" spans="6:10" s="7" customFormat="1" x14ac:dyDescent="0.25">
      <c r="F193" s="168"/>
      <c r="J193" s="168"/>
    </row>
    <row r="194" spans="6:10" s="7" customFormat="1" x14ac:dyDescent="0.25">
      <c r="F194" s="168"/>
      <c r="J194" s="168"/>
    </row>
    <row r="195" spans="6:10" s="7" customFormat="1" x14ac:dyDescent="0.25">
      <c r="F195" s="168"/>
      <c r="J195" s="168"/>
    </row>
    <row r="196" spans="6:10" s="7" customFormat="1" x14ac:dyDescent="0.25">
      <c r="F196" s="168"/>
      <c r="J196" s="168"/>
    </row>
    <row r="197" spans="6:10" s="7" customFormat="1" x14ac:dyDescent="0.25">
      <c r="F197" s="168"/>
      <c r="J197" s="168"/>
    </row>
    <row r="198" spans="6:10" s="7" customFormat="1" x14ac:dyDescent="0.25">
      <c r="F198" s="168"/>
      <c r="J198" s="168"/>
    </row>
    <row r="199" spans="6:10" s="7" customFormat="1" x14ac:dyDescent="0.25">
      <c r="F199" s="168"/>
      <c r="J199" s="168"/>
    </row>
    <row r="200" spans="6:10" s="7" customFormat="1" x14ac:dyDescent="0.25">
      <c r="F200" s="168"/>
      <c r="J200" s="168"/>
    </row>
    <row r="201" spans="6:10" s="7" customFormat="1" x14ac:dyDescent="0.25">
      <c r="F201" s="168"/>
      <c r="J201" s="168"/>
    </row>
    <row r="202" spans="6:10" s="7" customFormat="1" x14ac:dyDescent="0.25">
      <c r="F202" s="168"/>
      <c r="J202" s="168"/>
    </row>
    <row r="203" spans="6:10" s="7" customFormat="1" x14ac:dyDescent="0.25">
      <c r="F203" s="168"/>
      <c r="J203" s="168"/>
    </row>
    <row r="204" spans="6:10" s="7" customFormat="1" x14ac:dyDescent="0.25">
      <c r="F204" s="168"/>
      <c r="J204" s="168"/>
    </row>
    <row r="205" spans="6:10" s="7" customFormat="1" x14ac:dyDescent="0.25">
      <c r="F205" s="168"/>
      <c r="J205" s="168"/>
    </row>
    <row r="206" spans="6:10" s="7" customFormat="1" x14ac:dyDescent="0.25">
      <c r="F206" s="168"/>
      <c r="J206" s="168"/>
    </row>
    <row r="207" spans="6:10" s="7" customFormat="1" x14ac:dyDescent="0.25">
      <c r="F207" s="168"/>
      <c r="J207" s="168"/>
    </row>
    <row r="208" spans="6:10" s="7" customFormat="1" x14ac:dyDescent="0.25">
      <c r="F208" s="168"/>
      <c r="J208" s="168"/>
    </row>
    <row r="209" spans="6:10" s="7" customFormat="1" x14ac:dyDescent="0.25">
      <c r="F209" s="168"/>
      <c r="J209" s="168"/>
    </row>
    <row r="210" spans="6:10" s="7" customFormat="1" x14ac:dyDescent="0.25">
      <c r="F210" s="168"/>
      <c r="J210" s="168"/>
    </row>
    <row r="211" spans="6:10" s="7" customFormat="1" x14ac:dyDescent="0.25">
      <c r="F211" s="168"/>
      <c r="J211" s="168"/>
    </row>
    <row r="212" spans="6:10" s="7" customFormat="1" x14ac:dyDescent="0.25">
      <c r="F212" s="168"/>
      <c r="J212" s="168"/>
    </row>
    <row r="213" spans="6:10" s="7" customFormat="1" x14ac:dyDescent="0.25">
      <c r="F213" s="168"/>
      <c r="J213" s="168"/>
    </row>
    <row r="214" spans="6:10" s="7" customFormat="1" x14ac:dyDescent="0.25">
      <c r="F214" s="168"/>
      <c r="J214" s="168"/>
    </row>
    <row r="215" spans="6:10" s="7" customFormat="1" x14ac:dyDescent="0.25">
      <c r="F215" s="168"/>
      <c r="J215" s="168"/>
    </row>
    <row r="216" spans="6:10" s="7" customFormat="1" x14ac:dyDescent="0.25">
      <c r="F216" s="168"/>
      <c r="J216" s="168"/>
    </row>
    <row r="217" spans="6:10" s="7" customFormat="1" x14ac:dyDescent="0.25">
      <c r="F217" s="168"/>
      <c r="J217" s="168"/>
    </row>
    <row r="218" spans="6:10" s="7" customFormat="1" x14ac:dyDescent="0.25">
      <c r="F218" s="168"/>
      <c r="J218" s="168"/>
    </row>
    <row r="219" spans="6:10" s="7" customFormat="1" x14ac:dyDescent="0.25">
      <c r="F219" s="168"/>
      <c r="J219" s="168"/>
    </row>
    <row r="220" spans="6:10" s="7" customFormat="1" x14ac:dyDescent="0.25">
      <c r="F220" s="168"/>
      <c r="J220" s="168"/>
    </row>
    <row r="221" spans="6:10" s="7" customFormat="1" x14ac:dyDescent="0.25">
      <c r="F221" s="168"/>
      <c r="J221" s="168"/>
    </row>
    <row r="222" spans="6:10" s="7" customFormat="1" x14ac:dyDescent="0.25">
      <c r="F222" s="168"/>
      <c r="J222" s="168"/>
    </row>
    <row r="223" spans="6:10" s="7" customFormat="1" x14ac:dyDescent="0.25">
      <c r="F223" s="168"/>
      <c r="J223" s="168"/>
    </row>
    <row r="224" spans="6:10" s="7" customFormat="1" x14ac:dyDescent="0.25">
      <c r="F224" s="168"/>
      <c r="J224" s="168"/>
    </row>
    <row r="225" spans="6:10" s="7" customFormat="1" x14ac:dyDescent="0.25">
      <c r="F225" s="168"/>
      <c r="J225" s="168"/>
    </row>
    <row r="226" spans="6:10" s="7" customFormat="1" x14ac:dyDescent="0.25">
      <c r="F226" s="168"/>
      <c r="J226" s="168"/>
    </row>
    <row r="227" spans="6:10" s="7" customFormat="1" x14ac:dyDescent="0.25">
      <c r="F227" s="168"/>
      <c r="J227" s="168"/>
    </row>
    <row r="228" spans="6:10" s="7" customFormat="1" x14ac:dyDescent="0.25">
      <c r="F228" s="168"/>
      <c r="J228" s="168"/>
    </row>
    <row r="229" spans="6:10" s="7" customFormat="1" x14ac:dyDescent="0.25">
      <c r="F229" s="168"/>
      <c r="J229" s="168"/>
    </row>
    <row r="230" spans="6:10" s="7" customFormat="1" x14ac:dyDescent="0.25">
      <c r="F230" s="168"/>
      <c r="J230" s="168"/>
    </row>
    <row r="231" spans="6:10" s="7" customFormat="1" x14ac:dyDescent="0.25">
      <c r="F231" s="168"/>
      <c r="J231" s="168"/>
    </row>
    <row r="232" spans="6:10" s="7" customFormat="1" x14ac:dyDescent="0.25">
      <c r="F232" s="168"/>
      <c r="J232" s="168"/>
    </row>
    <row r="233" spans="6:10" s="7" customFormat="1" x14ac:dyDescent="0.25">
      <c r="F233" s="168"/>
      <c r="J233" s="168"/>
    </row>
    <row r="234" spans="6:10" s="7" customFormat="1" x14ac:dyDescent="0.25">
      <c r="F234" s="168"/>
      <c r="J234" s="168"/>
    </row>
    <row r="235" spans="6:10" s="7" customFormat="1" x14ac:dyDescent="0.25">
      <c r="F235" s="168"/>
      <c r="J235" s="168"/>
    </row>
    <row r="236" spans="6:10" s="7" customFormat="1" x14ac:dyDescent="0.25">
      <c r="F236" s="168"/>
      <c r="J236" s="168"/>
    </row>
    <row r="237" spans="6:10" s="7" customFormat="1" x14ac:dyDescent="0.25">
      <c r="F237" s="168"/>
      <c r="J237" s="168"/>
    </row>
    <row r="238" spans="6:10" s="7" customFormat="1" x14ac:dyDescent="0.25">
      <c r="F238" s="168"/>
      <c r="J238" s="168"/>
    </row>
    <row r="239" spans="6:10" s="7" customFormat="1" x14ac:dyDescent="0.25">
      <c r="F239" s="168"/>
      <c r="J239" s="168"/>
    </row>
    <row r="240" spans="6:10" s="7" customFormat="1" x14ac:dyDescent="0.25">
      <c r="F240" s="168"/>
      <c r="J240" s="168"/>
    </row>
    <row r="241" spans="6:10" s="7" customFormat="1" x14ac:dyDescent="0.25">
      <c r="F241" s="168"/>
      <c r="J241" s="168"/>
    </row>
    <row r="242" spans="6:10" s="7" customFormat="1" x14ac:dyDescent="0.25">
      <c r="F242" s="168"/>
      <c r="J242" s="168"/>
    </row>
    <row r="243" spans="6:10" s="7" customFormat="1" x14ac:dyDescent="0.25">
      <c r="F243" s="168"/>
      <c r="J243" s="168"/>
    </row>
    <row r="244" spans="6:10" s="7" customFormat="1" x14ac:dyDescent="0.25">
      <c r="F244" s="168"/>
      <c r="J244" s="168"/>
    </row>
    <row r="245" spans="6:10" s="7" customFormat="1" x14ac:dyDescent="0.25">
      <c r="F245" s="168"/>
      <c r="J245" s="168"/>
    </row>
    <row r="246" spans="6:10" s="7" customFormat="1" x14ac:dyDescent="0.25">
      <c r="F246" s="168"/>
      <c r="J246" s="168"/>
    </row>
    <row r="247" spans="6:10" s="7" customFormat="1" x14ac:dyDescent="0.25">
      <c r="F247" s="168"/>
      <c r="J247" s="168"/>
    </row>
    <row r="248" spans="6:10" s="7" customFormat="1" x14ac:dyDescent="0.25">
      <c r="F248" s="168"/>
      <c r="J248" s="168"/>
    </row>
    <row r="249" spans="6:10" s="7" customFormat="1" x14ac:dyDescent="0.25">
      <c r="F249" s="168"/>
      <c r="J249" s="168"/>
    </row>
    <row r="250" spans="6:10" s="7" customFormat="1" x14ac:dyDescent="0.25">
      <c r="F250" s="168"/>
      <c r="J250" s="168"/>
    </row>
    <row r="251" spans="6:10" s="7" customFormat="1" x14ac:dyDescent="0.25">
      <c r="F251" s="168"/>
      <c r="J251" s="168"/>
    </row>
    <row r="252" spans="6:10" s="7" customFormat="1" x14ac:dyDescent="0.25">
      <c r="F252" s="168"/>
      <c r="J252" s="168"/>
    </row>
    <row r="253" spans="6:10" s="7" customFormat="1" x14ac:dyDescent="0.25">
      <c r="F253" s="168"/>
      <c r="J253" s="168"/>
    </row>
    <row r="254" spans="6:10" s="7" customFormat="1" x14ac:dyDescent="0.25">
      <c r="F254" s="168"/>
      <c r="J254" s="168"/>
    </row>
    <row r="255" spans="6:10" s="7" customFormat="1" x14ac:dyDescent="0.25">
      <c r="F255" s="168"/>
      <c r="J255" s="168"/>
    </row>
    <row r="256" spans="6:10" s="7" customFormat="1" x14ac:dyDescent="0.25">
      <c r="F256" s="168"/>
      <c r="J256" s="168"/>
    </row>
    <row r="257" spans="6:10" s="7" customFormat="1" x14ac:dyDescent="0.25">
      <c r="F257" s="168"/>
      <c r="J257" s="168"/>
    </row>
    <row r="258" spans="6:10" s="7" customFormat="1" x14ac:dyDescent="0.25">
      <c r="F258" s="168"/>
      <c r="J258" s="168"/>
    </row>
    <row r="259" spans="6:10" s="7" customFormat="1" x14ac:dyDescent="0.25">
      <c r="F259" s="168"/>
      <c r="J259" s="168"/>
    </row>
    <row r="260" spans="6:10" s="7" customFormat="1" x14ac:dyDescent="0.25">
      <c r="F260" s="168"/>
      <c r="J260" s="168"/>
    </row>
    <row r="261" spans="6:10" s="7" customFormat="1" x14ac:dyDescent="0.25">
      <c r="F261" s="168"/>
      <c r="J261" s="168"/>
    </row>
    <row r="262" spans="6:10" s="7" customFormat="1" x14ac:dyDescent="0.25">
      <c r="F262" s="168"/>
      <c r="J262" s="168"/>
    </row>
    <row r="263" spans="6:10" s="7" customFormat="1" x14ac:dyDescent="0.25">
      <c r="F263" s="168"/>
      <c r="J263" s="168"/>
    </row>
    <row r="264" spans="6:10" s="7" customFormat="1" x14ac:dyDescent="0.25">
      <c r="F264" s="168"/>
      <c r="J264" s="168"/>
    </row>
    <row r="265" spans="6:10" s="7" customFormat="1" x14ac:dyDescent="0.25">
      <c r="F265" s="168"/>
      <c r="J265" s="168"/>
    </row>
    <row r="266" spans="6:10" s="7" customFormat="1" x14ac:dyDescent="0.25">
      <c r="F266" s="168"/>
      <c r="J266" s="168"/>
    </row>
    <row r="267" spans="6:10" s="7" customFormat="1" x14ac:dyDescent="0.25">
      <c r="F267" s="168"/>
      <c r="J267" s="168"/>
    </row>
    <row r="268" spans="6:10" s="7" customFormat="1" x14ac:dyDescent="0.25">
      <c r="F268" s="168"/>
      <c r="J268" s="168"/>
    </row>
    <row r="269" spans="6:10" s="7" customFormat="1" x14ac:dyDescent="0.25">
      <c r="F269" s="168"/>
      <c r="J269" s="168"/>
    </row>
    <row r="270" spans="6:10" s="7" customFormat="1" x14ac:dyDescent="0.25">
      <c r="F270" s="168"/>
      <c r="J270" s="168"/>
    </row>
    <row r="271" spans="6:10" s="7" customFormat="1" x14ac:dyDescent="0.25">
      <c r="F271" s="168"/>
      <c r="J271" s="168"/>
    </row>
    <row r="272" spans="6:10" s="7" customFormat="1" x14ac:dyDescent="0.25">
      <c r="F272" s="168"/>
      <c r="J272" s="168"/>
    </row>
    <row r="273" spans="6:10" s="7" customFormat="1" x14ac:dyDescent="0.25">
      <c r="F273" s="168"/>
      <c r="J273" s="168"/>
    </row>
    <row r="274" spans="6:10" s="7" customFormat="1" x14ac:dyDescent="0.25">
      <c r="F274" s="168"/>
      <c r="J274" s="168"/>
    </row>
    <row r="275" spans="6:10" s="7" customFormat="1" x14ac:dyDescent="0.25">
      <c r="F275" s="168"/>
      <c r="J275" s="168"/>
    </row>
    <row r="276" spans="6:10" s="7" customFormat="1" x14ac:dyDescent="0.25">
      <c r="F276" s="168"/>
      <c r="J276" s="168"/>
    </row>
    <row r="277" spans="6:10" s="7" customFormat="1" x14ac:dyDescent="0.25">
      <c r="F277" s="168"/>
      <c r="J277" s="168"/>
    </row>
    <row r="278" spans="6:10" s="7" customFormat="1" x14ac:dyDescent="0.25">
      <c r="F278" s="168"/>
      <c r="J278" s="168"/>
    </row>
    <row r="279" spans="6:10" s="7" customFormat="1" x14ac:dyDescent="0.25">
      <c r="F279" s="168"/>
      <c r="J279" s="168"/>
    </row>
    <row r="280" spans="6:10" s="7" customFormat="1" x14ac:dyDescent="0.25">
      <c r="F280" s="168"/>
      <c r="J280" s="168"/>
    </row>
    <row r="281" spans="6:10" s="7" customFormat="1" x14ac:dyDescent="0.25">
      <c r="F281" s="168"/>
      <c r="J281" s="168"/>
    </row>
    <row r="282" spans="6:10" s="7" customFormat="1" x14ac:dyDescent="0.25">
      <c r="F282" s="168"/>
      <c r="J282" s="168"/>
    </row>
    <row r="283" spans="6:10" s="7" customFormat="1" x14ac:dyDescent="0.25">
      <c r="F283" s="168"/>
      <c r="J283" s="168"/>
    </row>
    <row r="284" spans="6:10" s="7" customFormat="1" x14ac:dyDescent="0.25">
      <c r="F284" s="168"/>
      <c r="J284" s="168"/>
    </row>
    <row r="285" spans="6:10" s="7" customFormat="1" x14ac:dyDescent="0.25">
      <c r="F285" s="168"/>
      <c r="J285" s="168"/>
    </row>
    <row r="286" spans="6:10" s="7" customFormat="1" x14ac:dyDescent="0.25">
      <c r="F286" s="168"/>
      <c r="J286" s="168"/>
    </row>
    <row r="287" spans="6:10" s="7" customFormat="1" x14ac:dyDescent="0.25">
      <c r="F287" s="168"/>
      <c r="J287" s="168"/>
    </row>
    <row r="288" spans="6:10" s="7" customFormat="1" x14ac:dyDescent="0.25">
      <c r="F288" s="168"/>
      <c r="J288" s="168"/>
    </row>
    <row r="289" spans="6:10" s="7" customFormat="1" x14ac:dyDescent="0.25">
      <c r="F289" s="168"/>
      <c r="J289" s="168"/>
    </row>
    <row r="290" spans="6:10" s="7" customFormat="1" x14ac:dyDescent="0.25">
      <c r="F290" s="168"/>
      <c r="J290" s="168"/>
    </row>
    <row r="291" spans="6:10" s="7" customFormat="1" x14ac:dyDescent="0.25">
      <c r="F291" s="168"/>
      <c r="J291" s="168"/>
    </row>
    <row r="292" spans="6:10" s="7" customFormat="1" x14ac:dyDescent="0.25">
      <c r="F292" s="168"/>
      <c r="J292" s="168"/>
    </row>
    <row r="293" spans="6:10" s="7" customFormat="1" x14ac:dyDescent="0.25">
      <c r="F293" s="168"/>
      <c r="J293" s="168"/>
    </row>
    <row r="294" spans="6:10" s="7" customFormat="1" x14ac:dyDescent="0.25">
      <c r="F294" s="168"/>
      <c r="J294" s="168"/>
    </row>
    <row r="295" spans="6:10" s="7" customFormat="1" x14ac:dyDescent="0.25">
      <c r="F295" s="168"/>
      <c r="J295" s="168"/>
    </row>
    <row r="296" spans="6:10" s="7" customFormat="1" x14ac:dyDescent="0.25">
      <c r="F296" s="168"/>
      <c r="J296" s="168"/>
    </row>
    <row r="297" spans="6:10" s="7" customFormat="1" x14ac:dyDescent="0.25">
      <c r="F297" s="168"/>
      <c r="J297" s="168"/>
    </row>
    <row r="298" spans="6:10" s="7" customFormat="1" x14ac:dyDescent="0.25">
      <c r="F298" s="168"/>
      <c r="J298" s="168"/>
    </row>
    <row r="299" spans="6:10" s="7" customFormat="1" x14ac:dyDescent="0.25">
      <c r="F299" s="168"/>
      <c r="J299" s="168"/>
    </row>
    <row r="300" spans="6:10" s="7" customFormat="1" x14ac:dyDescent="0.25">
      <c r="F300" s="168"/>
      <c r="J300" s="168"/>
    </row>
    <row r="301" spans="6:10" s="7" customFormat="1" x14ac:dyDescent="0.25">
      <c r="F301" s="168"/>
      <c r="J301" s="168"/>
    </row>
    <row r="302" spans="6:10" s="7" customFormat="1" x14ac:dyDescent="0.25">
      <c r="F302" s="168"/>
      <c r="J302" s="168"/>
    </row>
    <row r="303" spans="6:10" s="7" customFormat="1" x14ac:dyDescent="0.25">
      <c r="F303" s="168"/>
      <c r="J303" s="168"/>
    </row>
    <row r="304" spans="6:10" s="7" customFormat="1" x14ac:dyDescent="0.25">
      <c r="F304" s="168"/>
      <c r="J304" s="168"/>
    </row>
    <row r="305" spans="3:10" s="7" customFormat="1" x14ac:dyDescent="0.25">
      <c r="F305" s="168"/>
      <c r="J305" s="168"/>
    </row>
    <row r="306" spans="3:10" x14ac:dyDescent="0.25">
      <c r="C306" s="7"/>
      <c r="H306" s="7"/>
    </row>
    <row r="307" spans="3:10" x14ac:dyDescent="0.25">
      <c r="C307" s="7"/>
      <c r="H307" s="7"/>
    </row>
    <row r="308" spans="3:10" x14ac:dyDescent="0.25">
      <c r="C308" s="7"/>
      <c r="H308" s="7"/>
    </row>
    <row r="309" spans="3:10" x14ac:dyDescent="0.25">
      <c r="C309" s="7"/>
      <c r="H309" s="7"/>
    </row>
    <row r="310" spans="3:10" x14ac:dyDescent="0.25">
      <c r="C310" s="7"/>
      <c r="H310" s="7"/>
    </row>
    <row r="311" spans="3:10" x14ac:dyDescent="0.25">
      <c r="C311" s="7"/>
      <c r="H311" s="7"/>
    </row>
    <row r="312" spans="3:10" x14ac:dyDescent="0.25">
      <c r="C312" s="7"/>
    </row>
  </sheetData>
  <mergeCells count="46">
    <mergeCell ref="A119:A120"/>
    <mergeCell ref="A116:A117"/>
    <mergeCell ref="A136:A138"/>
    <mergeCell ref="B122:E122"/>
    <mergeCell ref="B124:E124"/>
    <mergeCell ref="B134:E134"/>
    <mergeCell ref="B135:E135"/>
    <mergeCell ref="B126:E126"/>
    <mergeCell ref="B125:E125"/>
    <mergeCell ref="B123:E123"/>
    <mergeCell ref="B127:E133"/>
    <mergeCell ref="A127:A133"/>
    <mergeCell ref="B139:E139"/>
    <mergeCell ref="B136:E138"/>
    <mergeCell ref="B121:E121"/>
    <mergeCell ref="H117:K117"/>
    <mergeCell ref="H116:K116"/>
    <mergeCell ref="B119:E120"/>
    <mergeCell ref="B118:E118"/>
    <mergeCell ref="B116:E117"/>
    <mergeCell ref="A8:C8"/>
    <mergeCell ref="H113:K113"/>
    <mergeCell ref="H114:K115"/>
    <mergeCell ref="G114:G115"/>
    <mergeCell ref="A114:A115"/>
    <mergeCell ref="E10:G10"/>
    <mergeCell ref="E11:G11"/>
    <mergeCell ref="G111:G112"/>
    <mergeCell ref="H111:K112"/>
    <mergeCell ref="E17:G17"/>
    <mergeCell ref="E19:G19"/>
    <mergeCell ref="E18:G18"/>
    <mergeCell ref="H109:K110"/>
    <mergeCell ref="G109:G110"/>
    <mergeCell ref="H108:K108"/>
    <mergeCell ref="A26:D26"/>
    <mergeCell ref="E24:G24"/>
    <mergeCell ref="B111:E111"/>
    <mergeCell ref="B112:E112"/>
    <mergeCell ref="B113:E113"/>
    <mergeCell ref="B114:E115"/>
    <mergeCell ref="B110:E110"/>
    <mergeCell ref="B108:E108"/>
    <mergeCell ref="B109:E109"/>
    <mergeCell ref="G26:J26"/>
    <mergeCell ref="G107:K107"/>
  </mergeCells>
  <pageMargins left="0.23622047244094491" right="0.23622047244094491" top="0.35433070866141736" bottom="0.35433070866141736" header="0.31496062992125984" footer="0.31496062992125984"/>
  <pageSetup paperSize="8" scale="2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J307"/>
  <sheetViews>
    <sheetView zoomScale="75" zoomScaleNormal="75" workbookViewId="0">
      <selection activeCell="A8" sqref="A8:C8"/>
    </sheetView>
  </sheetViews>
  <sheetFormatPr defaultRowHeight="15" x14ac:dyDescent="0.25"/>
  <cols>
    <col min="1" max="1" width="7.7109375" style="7" customWidth="1"/>
    <col min="2" max="2" width="54.7109375" style="7" customWidth="1"/>
    <col min="3" max="3" width="76" bestFit="1" customWidth="1"/>
    <col min="4" max="4" width="3.140625" style="226" bestFit="1" customWidth="1"/>
    <col min="5" max="5" width="13.28515625" style="139" customWidth="1"/>
    <col min="6" max="6" width="32.85546875" style="7" bestFit="1" customWidth="1"/>
    <col min="7" max="7" width="5.28515625" style="7" customWidth="1"/>
    <col min="8" max="8" width="74" style="7" customWidth="1"/>
    <col min="9" max="9" width="3.140625" style="168" customWidth="1"/>
    <col min="10" max="10" width="13.28515625" style="7" bestFit="1" customWidth="1"/>
    <col min="11" max="11" width="30" style="7" bestFit="1" customWidth="1"/>
    <col min="12" max="12" width="5.5703125" style="7" customWidth="1"/>
    <col min="13" max="36" width="9.140625" style="7"/>
  </cols>
  <sheetData>
    <row r="1" spans="1:9" s="7" customFormat="1" x14ac:dyDescent="0.25">
      <c r="D1" s="226"/>
      <c r="E1" s="139"/>
      <c r="I1" s="168"/>
    </row>
    <row r="2" spans="1:9" s="7" customFormat="1" x14ac:dyDescent="0.25">
      <c r="D2" s="226"/>
      <c r="E2" s="139"/>
      <c r="I2" s="168"/>
    </row>
    <row r="3" spans="1:9" s="7" customFormat="1" x14ac:dyDescent="0.25">
      <c r="D3" s="226"/>
      <c r="E3" s="139"/>
      <c r="I3" s="168"/>
    </row>
    <row r="4" spans="1:9" s="7" customFormat="1" ht="18" x14ac:dyDescent="0.25">
      <c r="B4" s="1001" t="s">
        <v>1166</v>
      </c>
      <c r="E4" s="139"/>
      <c r="I4" s="168"/>
    </row>
    <row r="5" spans="1:9" s="7" customFormat="1" x14ac:dyDescent="0.25">
      <c r="D5" s="226"/>
      <c r="E5" s="139"/>
      <c r="I5" s="168"/>
    </row>
    <row r="6" spans="1:9" s="7" customFormat="1" x14ac:dyDescent="0.25">
      <c r="D6" s="226"/>
      <c r="E6" s="139"/>
      <c r="I6" s="168"/>
    </row>
    <row r="7" spans="1:9" s="7" customFormat="1" x14ac:dyDescent="0.25">
      <c r="D7" s="226"/>
      <c r="E7" s="139"/>
      <c r="I7" s="168"/>
    </row>
    <row r="8" spans="1:9" s="134" customFormat="1" ht="15.75" customHeight="1" x14ac:dyDescent="0.25">
      <c r="A8" s="2198" t="s">
        <v>131</v>
      </c>
      <c r="B8" s="2198"/>
      <c r="C8" s="2198"/>
      <c r="D8" s="53"/>
      <c r="E8" s="1716"/>
      <c r="H8" s="2400" t="s">
        <v>1130</v>
      </c>
      <c r="I8" s="143"/>
    </row>
    <row r="9" spans="1:9" s="134" customFormat="1" ht="15.75" x14ac:dyDescent="0.25">
      <c r="A9" s="908">
        <v>1</v>
      </c>
      <c r="B9" s="710" t="s">
        <v>127</v>
      </c>
      <c r="C9" s="185" t="s">
        <v>128</v>
      </c>
      <c r="D9" s="53"/>
      <c r="E9" s="1716"/>
      <c r="H9" s="2401"/>
      <c r="I9" s="143"/>
    </row>
    <row r="10" spans="1:9" s="7" customFormat="1" ht="15.75" x14ac:dyDescent="0.25">
      <c r="A10" s="908">
        <v>2</v>
      </c>
      <c r="B10" s="710" t="s">
        <v>90</v>
      </c>
      <c r="C10" s="1291" t="s">
        <v>94</v>
      </c>
      <c r="D10" s="226"/>
      <c r="E10" s="1803" t="s">
        <v>95</v>
      </c>
      <c r="F10" s="1656" t="s">
        <v>93</v>
      </c>
      <c r="H10" s="2401"/>
      <c r="I10" s="168"/>
    </row>
    <row r="11" spans="1:9" s="7" customFormat="1" ht="15.75" x14ac:dyDescent="0.25">
      <c r="A11" s="908">
        <v>3</v>
      </c>
      <c r="B11" s="710" t="s">
        <v>91</v>
      </c>
      <c r="C11" s="2035" t="s">
        <v>329</v>
      </c>
      <c r="D11" s="226"/>
      <c r="E11" s="1803" t="s">
        <v>95</v>
      </c>
      <c r="F11" s="1656" t="s">
        <v>328</v>
      </c>
      <c r="H11" s="2401"/>
      <c r="I11" s="168"/>
    </row>
    <row r="12" spans="1:9" s="7" customFormat="1" ht="15.75" x14ac:dyDescent="0.25">
      <c r="A12" s="908">
        <v>4</v>
      </c>
      <c r="B12" s="710" t="s">
        <v>101</v>
      </c>
      <c r="C12" s="2036">
        <v>44306</v>
      </c>
      <c r="D12" s="226"/>
      <c r="E12" s="1718"/>
      <c r="F12" s="63"/>
      <c r="H12" s="2401"/>
      <c r="I12" s="168"/>
    </row>
    <row r="13" spans="1:9" s="7" customFormat="1" ht="15.75" x14ac:dyDescent="0.25">
      <c r="A13" s="908">
        <v>5</v>
      </c>
      <c r="B13" s="710" t="s">
        <v>123</v>
      </c>
      <c r="C13" s="668">
        <v>0.45520833333333338</v>
      </c>
      <c r="D13" s="226"/>
      <c r="E13" s="1718"/>
      <c r="F13" s="63"/>
      <c r="H13" s="2401"/>
      <c r="I13" s="168"/>
    </row>
    <row r="14" spans="1:9" s="7" customFormat="1" ht="15.75" x14ac:dyDescent="0.25">
      <c r="A14" s="2188">
        <v>6</v>
      </c>
      <c r="B14" s="2190" t="s">
        <v>124</v>
      </c>
      <c r="C14" s="2403" t="s">
        <v>1090</v>
      </c>
      <c r="D14" s="226"/>
      <c r="E14" s="1872" t="s">
        <v>95</v>
      </c>
      <c r="F14" s="1656" t="s">
        <v>247</v>
      </c>
      <c r="H14" s="2402"/>
      <c r="I14" s="168"/>
    </row>
    <row r="15" spans="1:9" s="7" customFormat="1" ht="15.75" x14ac:dyDescent="0.25">
      <c r="A15" s="2189"/>
      <c r="B15" s="2191"/>
      <c r="C15" s="2404"/>
      <c r="D15" s="226"/>
      <c r="E15" s="1803" t="s">
        <v>219</v>
      </c>
      <c r="F15" s="1658" t="s">
        <v>205</v>
      </c>
      <c r="I15" s="168"/>
    </row>
    <row r="16" spans="1:9" s="7" customFormat="1" ht="15.75" x14ac:dyDescent="0.25">
      <c r="A16" s="908">
        <v>7</v>
      </c>
      <c r="B16" s="710" t="s">
        <v>102</v>
      </c>
      <c r="C16" s="1308">
        <v>43941</v>
      </c>
      <c r="D16" s="226"/>
      <c r="E16" s="1718"/>
      <c r="F16" s="63"/>
      <c r="I16" s="168"/>
    </row>
    <row r="17" spans="1:12" s="7" customFormat="1" ht="15.75" x14ac:dyDescent="0.25">
      <c r="A17" s="908">
        <v>8</v>
      </c>
      <c r="B17" s="710" t="s">
        <v>103</v>
      </c>
      <c r="C17" s="2015" t="s">
        <v>1150</v>
      </c>
      <c r="D17" s="226"/>
      <c r="E17" s="1718"/>
      <c r="F17" s="63"/>
      <c r="I17" s="168"/>
    </row>
    <row r="18" spans="1:12" s="7" customFormat="1" ht="15.75" x14ac:dyDescent="0.25">
      <c r="A18" s="2188">
        <v>9</v>
      </c>
      <c r="B18" s="2190" t="s">
        <v>85</v>
      </c>
      <c r="C18" s="2192" t="s">
        <v>98</v>
      </c>
      <c r="D18" s="226"/>
      <c r="E18" s="1767" t="s">
        <v>180</v>
      </c>
      <c r="F18" s="1657" t="s">
        <v>92</v>
      </c>
      <c r="H18" s="2192" t="s">
        <v>706</v>
      </c>
      <c r="I18" s="1325"/>
      <c r="J18" s="669" t="s">
        <v>180</v>
      </c>
      <c r="K18" s="1292" t="s">
        <v>92</v>
      </c>
      <c r="L18" s="679"/>
    </row>
    <row r="19" spans="1:12" s="7" customFormat="1" ht="15.75" x14ac:dyDescent="0.25">
      <c r="A19" s="2189"/>
      <c r="B19" s="2191"/>
      <c r="C19" s="2193"/>
      <c r="D19" s="226"/>
      <c r="E19" s="1767" t="s">
        <v>181</v>
      </c>
      <c r="F19" s="1656" t="s">
        <v>119</v>
      </c>
      <c r="H19" s="2193"/>
      <c r="I19" s="1325"/>
      <c r="J19" s="669" t="s">
        <v>181</v>
      </c>
      <c r="K19" s="1291" t="s">
        <v>119</v>
      </c>
      <c r="L19" s="169"/>
    </row>
    <row r="20" spans="1:12" s="7" customFormat="1" ht="15.75" x14ac:dyDescent="0.25">
      <c r="A20" s="908">
        <v>10</v>
      </c>
      <c r="B20" s="710" t="s">
        <v>86</v>
      </c>
      <c r="C20" s="1309" t="s">
        <v>958</v>
      </c>
      <c r="D20" s="226"/>
      <c r="E20" s="1720"/>
      <c r="F20" s="63"/>
      <c r="H20" s="1309" t="s">
        <v>958</v>
      </c>
      <c r="I20" s="146"/>
      <c r="J20" s="670"/>
      <c r="K20" s="63"/>
      <c r="L20" s="1298"/>
    </row>
    <row r="21" spans="1:12" s="7" customFormat="1" ht="15.75" x14ac:dyDescent="0.25">
      <c r="A21" s="908">
        <v>11</v>
      </c>
      <c r="B21" s="710" t="s">
        <v>87</v>
      </c>
      <c r="C21" s="1309" t="s">
        <v>958</v>
      </c>
      <c r="D21" s="226"/>
      <c r="E21" s="1766" t="s">
        <v>100</v>
      </c>
      <c r="F21" s="1655">
        <v>100.741</v>
      </c>
      <c r="H21" s="1309" t="s">
        <v>958</v>
      </c>
      <c r="I21" s="334"/>
      <c r="J21" s="1300" t="s">
        <v>100</v>
      </c>
      <c r="K21" s="1293">
        <v>101.035</v>
      </c>
      <c r="L21" s="680"/>
    </row>
    <row r="22" spans="1:12" s="7" customFormat="1" ht="15.75" x14ac:dyDescent="0.25">
      <c r="A22" s="908">
        <v>12</v>
      </c>
      <c r="B22" s="710" t="s">
        <v>83</v>
      </c>
      <c r="C22" s="1309">
        <v>15000000</v>
      </c>
      <c r="D22" s="226"/>
      <c r="E22" s="1722"/>
      <c r="F22" s="1318"/>
      <c r="H22" s="146"/>
      <c r="I22" s="146"/>
    </row>
    <row r="23" spans="1:12" s="7" customFormat="1" ht="15.75" x14ac:dyDescent="0.25">
      <c r="A23" s="908">
        <v>13</v>
      </c>
      <c r="B23" s="710" t="s">
        <v>88</v>
      </c>
      <c r="C23" s="1291" t="s">
        <v>99</v>
      </c>
      <c r="D23" s="226"/>
      <c r="E23" s="1723"/>
      <c r="F23" s="63"/>
      <c r="H23" s="1298"/>
      <c r="I23" s="1298"/>
      <c r="K23" s="522"/>
    </row>
    <row r="24" spans="1:12" s="7" customFormat="1" ht="15.75" x14ac:dyDescent="0.25">
      <c r="A24" s="908">
        <v>14</v>
      </c>
      <c r="B24" s="710" t="s">
        <v>82</v>
      </c>
      <c r="C24" s="533">
        <v>-6.1000000000000004E-3</v>
      </c>
      <c r="D24" s="226"/>
      <c r="E24" s="1724"/>
      <c r="F24" s="1298"/>
      <c r="I24" s="168"/>
    </row>
    <row r="25" spans="1:12" s="7" customFormat="1" ht="15.75" x14ac:dyDescent="0.25">
      <c r="A25" s="908">
        <v>15</v>
      </c>
      <c r="B25" s="710" t="s">
        <v>84</v>
      </c>
      <c r="C25" s="1309">
        <f>C84+H84</f>
        <v>14999745.833333334</v>
      </c>
      <c r="D25" s="226"/>
      <c r="E25" s="1725"/>
      <c r="F25" s="63"/>
      <c r="I25" s="168"/>
    </row>
    <row r="26" spans="1:12" s="7" customFormat="1" ht="15.75" x14ac:dyDescent="0.25">
      <c r="A26" s="908">
        <v>16</v>
      </c>
      <c r="B26" s="710" t="s">
        <v>306</v>
      </c>
      <c r="C26" s="1309" t="s">
        <v>253</v>
      </c>
      <c r="D26" s="226"/>
      <c r="E26" s="1803" t="s">
        <v>95</v>
      </c>
      <c r="F26" s="1656" t="s">
        <v>150</v>
      </c>
      <c r="I26" s="168"/>
    </row>
    <row r="27" spans="1:12" s="7" customFormat="1" ht="15.75" x14ac:dyDescent="0.25">
      <c r="A27" s="908">
        <v>17</v>
      </c>
      <c r="B27" s="710" t="s">
        <v>13</v>
      </c>
      <c r="C27" s="1313" t="s">
        <v>329</v>
      </c>
      <c r="D27" s="162"/>
      <c r="E27" s="1803" t="s">
        <v>95</v>
      </c>
      <c r="F27" s="1658" t="s">
        <v>328</v>
      </c>
      <c r="I27" s="168"/>
    </row>
    <row r="28" spans="1:12" s="7" customFormat="1" ht="15.75" x14ac:dyDescent="0.25">
      <c r="A28" s="1012"/>
      <c r="B28" s="1248"/>
      <c r="C28" s="2093"/>
      <c r="D28" s="162"/>
      <c r="E28" s="1053"/>
      <c r="F28" s="1316"/>
      <c r="I28" s="168"/>
    </row>
    <row r="29" spans="1:12" s="7" customFormat="1" ht="15.75" x14ac:dyDescent="0.25">
      <c r="A29" s="2196"/>
      <c r="B29" s="2196"/>
      <c r="C29" s="2196"/>
      <c r="D29" s="2196"/>
      <c r="E29" s="815"/>
      <c r="F29" s="1296" t="s">
        <v>795</v>
      </c>
      <c r="I29" s="168"/>
    </row>
    <row r="30" spans="1:12" s="7" customFormat="1" ht="15.75" x14ac:dyDescent="0.25">
      <c r="A30" s="1297">
        <v>1</v>
      </c>
      <c r="B30" s="515" t="s">
        <v>0</v>
      </c>
      <c r="C30" s="1303" t="s">
        <v>639</v>
      </c>
      <c r="D30" s="203" t="s">
        <v>130</v>
      </c>
      <c r="E30" s="717" t="s">
        <v>273</v>
      </c>
      <c r="F30" s="913">
        <v>1.1399999999999999</v>
      </c>
      <c r="H30" s="1301" t="s">
        <v>639</v>
      </c>
      <c r="I30" s="148"/>
    </row>
    <row r="31" spans="1:12" s="7" customFormat="1" ht="15.75" x14ac:dyDescent="0.25">
      <c r="A31" s="1297">
        <v>2</v>
      </c>
      <c r="B31" s="515" t="s">
        <v>1</v>
      </c>
      <c r="C31" s="1315" t="str">
        <f>F10</f>
        <v>MP6I5ZYZBEU3UXPYFY54</v>
      </c>
      <c r="D31" s="203" t="s">
        <v>130</v>
      </c>
      <c r="E31" s="718" t="s">
        <v>273</v>
      </c>
      <c r="F31" s="913">
        <v>4.0999999999999996</v>
      </c>
      <c r="H31" s="1291" t="str">
        <f>C31</f>
        <v>MP6I5ZYZBEU3UXPYFY54</v>
      </c>
      <c r="I31" s="1298"/>
    </row>
    <row r="32" spans="1:12" s="7" customFormat="1" ht="15.75" x14ac:dyDescent="0.25">
      <c r="A32" s="1297">
        <v>3</v>
      </c>
      <c r="B32" s="515" t="s">
        <v>40</v>
      </c>
      <c r="C32" s="1315" t="str">
        <f>F10</f>
        <v>MP6I5ZYZBEU3UXPYFY54</v>
      </c>
      <c r="D32" s="203" t="s">
        <v>130</v>
      </c>
      <c r="E32" s="718"/>
      <c r="F32" s="913">
        <v>4.0999999999999996</v>
      </c>
      <c r="H32" s="1291" t="str">
        <f>C32</f>
        <v>MP6I5ZYZBEU3UXPYFY54</v>
      </c>
      <c r="I32" s="1298"/>
    </row>
    <row r="33" spans="1:9" s="7" customFormat="1" ht="15.75" x14ac:dyDescent="0.25">
      <c r="A33" s="1297">
        <v>4</v>
      </c>
      <c r="B33" s="515" t="s">
        <v>12</v>
      </c>
      <c r="C33" s="1315" t="s">
        <v>106</v>
      </c>
      <c r="D33" s="203" t="s">
        <v>130</v>
      </c>
      <c r="E33" s="718"/>
      <c r="F33" s="913"/>
      <c r="H33" s="1291" t="s">
        <v>106</v>
      </c>
      <c r="I33" s="1298"/>
    </row>
    <row r="34" spans="1:9" s="7" customFormat="1" ht="15.75" x14ac:dyDescent="0.25">
      <c r="A34" s="1297">
        <v>5</v>
      </c>
      <c r="B34" s="515" t="s">
        <v>2</v>
      </c>
      <c r="C34" s="1315" t="s">
        <v>107</v>
      </c>
      <c r="D34" s="203" t="s">
        <v>130</v>
      </c>
      <c r="E34" s="718"/>
      <c r="F34" s="913"/>
      <c r="H34" s="1291" t="s">
        <v>107</v>
      </c>
      <c r="I34" s="1298"/>
    </row>
    <row r="35" spans="1:9" ht="15.75" x14ac:dyDescent="0.25">
      <c r="A35" s="1297">
        <v>6</v>
      </c>
      <c r="B35" s="515" t="s">
        <v>419</v>
      </c>
      <c r="C35" s="39"/>
      <c r="D35" s="203" t="s">
        <v>44</v>
      </c>
      <c r="E35" s="328"/>
      <c r="F35" s="913"/>
      <c r="H35" s="1312"/>
      <c r="I35" s="1298"/>
    </row>
    <row r="36" spans="1:9" ht="15.75" x14ac:dyDescent="0.25">
      <c r="A36" s="1297">
        <v>7</v>
      </c>
      <c r="B36" s="515" t="s">
        <v>420</v>
      </c>
      <c r="C36" s="39"/>
      <c r="D36" s="203" t="s">
        <v>43</v>
      </c>
      <c r="E36" s="328" t="s">
        <v>273</v>
      </c>
      <c r="F36" s="913"/>
      <c r="H36" s="1312"/>
      <c r="I36" s="1298"/>
    </row>
    <row r="37" spans="1:9" ht="15.75" x14ac:dyDescent="0.25">
      <c r="A37" s="1297">
        <v>8</v>
      </c>
      <c r="B37" s="515" t="s">
        <v>421</v>
      </c>
      <c r="C37" s="39"/>
      <c r="D37" s="203" t="s">
        <v>43</v>
      </c>
      <c r="E37" s="328" t="s">
        <v>273</v>
      </c>
      <c r="F37" s="913"/>
      <c r="H37" s="1312"/>
      <c r="I37" s="1298"/>
    </row>
    <row r="38" spans="1:9" s="7" customFormat="1" ht="15.75" x14ac:dyDescent="0.25">
      <c r="A38" s="1297">
        <v>9</v>
      </c>
      <c r="B38" s="515" t="s">
        <v>5</v>
      </c>
      <c r="C38" s="1315" t="s">
        <v>109</v>
      </c>
      <c r="D38" s="203" t="s">
        <v>130</v>
      </c>
      <c r="E38" s="328"/>
      <c r="F38" s="913">
        <v>6.17</v>
      </c>
      <c r="H38" s="1291" t="s">
        <v>109</v>
      </c>
      <c r="I38" s="1298"/>
    </row>
    <row r="39" spans="1:9" s="7" customFormat="1" ht="15.75" x14ac:dyDescent="0.25">
      <c r="A39" s="1297">
        <v>10</v>
      </c>
      <c r="B39" s="515" t="s">
        <v>6</v>
      </c>
      <c r="C39" s="1291" t="s">
        <v>93</v>
      </c>
      <c r="D39" s="203" t="s">
        <v>130</v>
      </c>
      <c r="E39" s="328" t="s">
        <v>273</v>
      </c>
      <c r="F39" s="913">
        <v>4.0999999999999996</v>
      </c>
      <c r="H39" s="1291" t="s">
        <v>93</v>
      </c>
      <c r="I39" s="1298"/>
    </row>
    <row r="40" spans="1:9" s="7" customFormat="1" ht="15.75" x14ac:dyDescent="0.25">
      <c r="A40" s="1297">
        <v>11</v>
      </c>
      <c r="B40" s="515" t="s">
        <v>7</v>
      </c>
      <c r="C40" s="1315" t="str">
        <f>F11</f>
        <v>R1IO4YJ0O79SMWVCHB58</v>
      </c>
      <c r="D40" s="203" t="s">
        <v>130</v>
      </c>
      <c r="E40" s="328"/>
      <c r="F40" s="913">
        <v>4.0999999999999996</v>
      </c>
      <c r="H40" s="1291" t="str">
        <f>C40</f>
        <v>R1IO4YJ0O79SMWVCHB58</v>
      </c>
      <c r="I40" s="1298"/>
    </row>
    <row r="41" spans="1:9" s="7" customFormat="1" ht="15.75" x14ac:dyDescent="0.25">
      <c r="A41" s="1297">
        <v>12</v>
      </c>
      <c r="B41" s="515" t="s">
        <v>46</v>
      </c>
      <c r="C41" s="1315" t="s">
        <v>108</v>
      </c>
      <c r="D41" s="203" t="s">
        <v>130</v>
      </c>
      <c r="E41" s="328"/>
      <c r="F41" s="913"/>
      <c r="H41" s="1291" t="s">
        <v>108</v>
      </c>
      <c r="I41" s="1298"/>
    </row>
    <row r="42" spans="1:9" ht="15.75" x14ac:dyDescent="0.25">
      <c r="A42" s="1297">
        <v>13</v>
      </c>
      <c r="B42" s="515" t="s">
        <v>8</v>
      </c>
      <c r="C42" s="39"/>
      <c r="D42" s="203" t="s">
        <v>43</v>
      </c>
      <c r="E42" s="328" t="s">
        <v>273</v>
      </c>
      <c r="F42" s="913">
        <v>4.0999999999999996</v>
      </c>
      <c r="H42" s="1312"/>
      <c r="I42" s="1298"/>
    </row>
    <row r="43" spans="1:9" ht="15.75" x14ac:dyDescent="0.25">
      <c r="A43" s="1297">
        <v>14</v>
      </c>
      <c r="B43" s="515" t="s">
        <v>9</v>
      </c>
      <c r="C43" s="39"/>
      <c r="D43" s="203" t="s">
        <v>43</v>
      </c>
      <c r="E43" s="328"/>
      <c r="F43" s="913"/>
      <c r="H43" s="1312"/>
      <c r="I43" s="1298"/>
    </row>
    <row r="44" spans="1:9" ht="15.75" x14ac:dyDescent="0.25">
      <c r="A44" s="1297">
        <v>15</v>
      </c>
      <c r="B44" s="515" t="s">
        <v>10</v>
      </c>
      <c r="C44" s="39"/>
      <c r="D44" s="203" t="s">
        <v>43</v>
      </c>
      <c r="E44" s="328"/>
      <c r="F44" s="913" t="s">
        <v>1116</v>
      </c>
      <c r="H44" s="1312"/>
      <c r="I44" s="1298"/>
    </row>
    <row r="45" spans="1:9" ht="15.75" x14ac:dyDescent="0.25">
      <c r="A45" s="1297">
        <v>16</v>
      </c>
      <c r="B45" s="515" t="s">
        <v>41</v>
      </c>
      <c r="C45" s="1656" t="s">
        <v>93</v>
      </c>
      <c r="D45" s="203" t="s">
        <v>44</v>
      </c>
      <c r="E45" s="328"/>
      <c r="F45" s="913"/>
      <c r="H45" s="1656" t="s">
        <v>93</v>
      </c>
      <c r="I45" s="1298"/>
    </row>
    <row r="46" spans="1:9" ht="15.75" x14ac:dyDescent="0.25">
      <c r="A46" s="1297">
        <v>17</v>
      </c>
      <c r="B46" s="515" t="s">
        <v>11</v>
      </c>
      <c r="C46" s="931" t="str">
        <f>C32</f>
        <v>MP6I5ZYZBEU3UXPYFY54</v>
      </c>
      <c r="D46" s="203" t="s">
        <v>43</v>
      </c>
      <c r="E46" s="328" t="s">
        <v>273</v>
      </c>
      <c r="F46" s="913">
        <v>4.4000000000000004</v>
      </c>
      <c r="H46" s="1302" t="str">
        <f>H32</f>
        <v>MP6I5ZYZBEU3UXPYFY54</v>
      </c>
      <c r="I46" s="1316"/>
    </row>
    <row r="47" spans="1:9" ht="15.75" x14ac:dyDescent="0.25">
      <c r="A47" s="1297">
        <v>18</v>
      </c>
      <c r="B47" s="515" t="s">
        <v>153</v>
      </c>
      <c r="C47" s="69"/>
      <c r="D47" s="203" t="s">
        <v>43</v>
      </c>
      <c r="E47" s="328"/>
      <c r="F47" s="913"/>
      <c r="H47" s="69"/>
      <c r="I47" s="1298"/>
    </row>
    <row r="48" spans="1:9" ht="15.75" x14ac:dyDescent="0.25">
      <c r="A48" s="544"/>
      <c r="B48" s="1005"/>
      <c r="C48" s="15"/>
      <c r="D48" s="1310"/>
      <c r="F48" s="47"/>
      <c r="H48" s="15"/>
      <c r="I48" s="1298"/>
    </row>
    <row r="49" spans="1:9" ht="15.75" x14ac:dyDescent="0.25">
      <c r="A49" s="1297">
        <v>1</v>
      </c>
      <c r="B49" s="515" t="s">
        <v>49</v>
      </c>
      <c r="C49" s="1660" t="s">
        <v>1093</v>
      </c>
      <c r="D49" s="934" t="s">
        <v>130</v>
      </c>
      <c r="E49" s="328" t="s">
        <v>273</v>
      </c>
      <c r="F49" s="913" t="s">
        <v>1075</v>
      </c>
      <c r="H49" s="1660" t="s">
        <v>1092</v>
      </c>
      <c r="I49" s="1298"/>
    </row>
    <row r="50" spans="1:9" ht="15.75" x14ac:dyDescent="0.25">
      <c r="A50" s="1297">
        <v>2</v>
      </c>
      <c r="B50" s="515" t="s">
        <v>15</v>
      </c>
      <c r="C50" s="1660" t="s">
        <v>898</v>
      </c>
      <c r="D50" s="934" t="s">
        <v>44</v>
      </c>
      <c r="E50" s="328" t="s">
        <v>273</v>
      </c>
      <c r="F50" s="913" t="s">
        <v>1076</v>
      </c>
      <c r="H50" s="1660" t="s">
        <v>1001</v>
      </c>
      <c r="I50" s="1298"/>
    </row>
    <row r="51" spans="1:9" ht="15.75" x14ac:dyDescent="0.25">
      <c r="A51" s="1297">
        <v>3</v>
      </c>
      <c r="B51" s="515" t="s">
        <v>79</v>
      </c>
      <c r="C51" s="232" t="s">
        <v>613</v>
      </c>
      <c r="D51" s="934" t="s">
        <v>130</v>
      </c>
      <c r="F51" s="913">
        <v>9.1999999999999993</v>
      </c>
      <c r="H51" s="232" t="s">
        <v>613</v>
      </c>
      <c r="I51" s="196"/>
    </row>
    <row r="52" spans="1:9" ht="15.75" x14ac:dyDescent="0.25">
      <c r="A52" s="1297">
        <v>4</v>
      </c>
      <c r="B52" s="515" t="s">
        <v>34</v>
      </c>
      <c r="C52" s="1302" t="s">
        <v>110</v>
      </c>
      <c r="D52" s="934" t="s">
        <v>130</v>
      </c>
      <c r="F52" s="913" t="s">
        <v>1098</v>
      </c>
      <c r="H52" s="1302" t="s">
        <v>110</v>
      </c>
      <c r="I52" s="1316"/>
    </row>
    <row r="53" spans="1:9" ht="15.75" x14ac:dyDescent="0.25">
      <c r="A53" s="1297">
        <v>5</v>
      </c>
      <c r="B53" s="515" t="s">
        <v>16</v>
      </c>
      <c r="C53" s="1311" t="b">
        <v>1</v>
      </c>
      <c r="D53" s="934" t="s">
        <v>130</v>
      </c>
      <c r="F53" s="913" t="s">
        <v>1099</v>
      </c>
      <c r="H53" s="1311" t="b">
        <v>1</v>
      </c>
      <c r="I53" s="1298"/>
    </row>
    <row r="54" spans="1:9" ht="15.75" x14ac:dyDescent="0.25">
      <c r="A54" s="1297">
        <v>6</v>
      </c>
      <c r="B54" s="515" t="s">
        <v>50</v>
      </c>
      <c r="C54" s="1659" t="s">
        <v>1094</v>
      </c>
      <c r="D54" s="934" t="s">
        <v>44</v>
      </c>
      <c r="F54" s="913" t="s">
        <v>1100</v>
      </c>
      <c r="H54" s="1659" t="s">
        <v>1094</v>
      </c>
      <c r="I54" s="1298"/>
    </row>
    <row r="55" spans="1:9" ht="15.75" x14ac:dyDescent="0.25">
      <c r="A55" s="1297">
        <v>7</v>
      </c>
      <c r="B55" s="515" t="s">
        <v>13</v>
      </c>
      <c r="C55" s="1658" t="s">
        <v>328</v>
      </c>
      <c r="D55" s="934" t="s">
        <v>44</v>
      </c>
      <c r="F55" s="913" t="s">
        <v>1101</v>
      </c>
      <c r="H55" s="1658" t="s">
        <v>328</v>
      </c>
      <c r="I55" s="1298"/>
    </row>
    <row r="56" spans="1:9" ht="15.75" x14ac:dyDescent="0.25">
      <c r="A56" s="1297">
        <v>8</v>
      </c>
      <c r="B56" s="515" t="s">
        <v>14</v>
      </c>
      <c r="C56" s="1324" t="s">
        <v>205</v>
      </c>
      <c r="D56" s="934" t="s">
        <v>130</v>
      </c>
      <c r="E56" s="328" t="s">
        <v>273</v>
      </c>
      <c r="F56" s="913" t="s">
        <v>1102</v>
      </c>
      <c r="H56" s="1323" t="s">
        <v>205</v>
      </c>
      <c r="I56" s="1322"/>
    </row>
    <row r="57" spans="1:9" ht="15.75" x14ac:dyDescent="0.25">
      <c r="A57" s="1297">
        <v>9</v>
      </c>
      <c r="B57" s="515" t="s">
        <v>51</v>
      </c>
      <c r="C57" s="2089" t="s">
        <v>148</v>
      </c>
      <c r="D57" s="934" t="s">
        <v>130</v>
      </c>
      <c r="F57" s="913" t="s">
        <v>1103</v>
      </c>
      <c r="H57" s="2089" t="s">
        <v>148</v>
      </c>
      <c r="I57" s="1316"/>
    </row>
    <row r="58" spans="1:9" ht="15.75" x14ac:dyDescent="0.25">
      <c r="A58" s="1297">
        <v>10</v>
      </c>
      <c r="B58" s="515" t="s">
        <v>35</v>
      </c>
      <c r="C58" s="2089" t="s">
        <v>952</v>
      </c>
      <c r="D58" s="934" t="s">
        <v>44</v>
      </c>
      <c r="F58" s="913" t="s">
        <v>1104</v>
      </c>
      <c r="H58" s="2089" t="s">
        <v>952</v>
      </c>
      <c r="I58" s="1316"/>
    </row>
    <row r="59" spans="1:9" ht="15.75" x14ac:dyDescent="0.25">
      <c r="A59" s="1297">
        <v>11</v>
      </c>
      <c r="B59" s="515" t="s">
        <v>52</v>
      </c>
      <c r="C59" s="2088"/>
      <c r="D59" s="934" t="s">
        <v>44</v>
      </c>
      <c r="F59" s="913" t="s">
        <v>1104</v>
      </c>
      <c r="H59" s="1295"/>
      <c r="I59" s="1316"/>
    </row>
    <row r="60" spans="1:9" ht="15.75" x14ac:dyDescent="0.25">
      <c r="A60" s="1297">
        <v>12</v>
      </c>
      <c r="B60" s="515" t="s">
        <v>53</v>
      </c>
      <c r="C60" s="1301" t="s">
        <v>612</v>
      </c>
      <c r="D60" s="934" t="s">
        <v>130</v>
      </c>
      <c r="F60" s="913" t="s">
        <v>1105</v>
      </c>
      <c r="H60" s="1301" t="s">
        <v>612</v>
      </c>
      <c r="I60" s="148"/>
    </row>
    <row r="61" spans="1:9" ht="15.75" x14ac:dyDescent="0.25">
      <c r="A61" s="1297">
        <v>13</v>
      </c>
      <c r="B61" s="515" t="s">
        <v>54</v>
      </c>
      <c r="C61" s="2015" t="s">
        <v>613</v>
      </c>
      <c r="D61" s="934" t="s">
        <v>130</v>
      </c>
      <c r="F61" s="913"/>
      <c r="H61" s="2015" t="s">
        <v>613</v>
      </c>
      <c r="I61" s="142"/>
    </row>
    <row r="62" spans="1:9" ht="15.75" x14ac:dyDescent="0.25">
      <c r="A62" s="1297">
        <v>14</v>
      </c>
      <c r="B62" s="515" t="s">
        <v>37</v>
      </c>
      <c r="C62" s="2015" t="s">
        <v>614</v>
      </c>
      <c r="D62" s="934" t="s">
        <v>44</v>
      </c>
      <c r="E62" s="717" t="s">
        <v>273</v>
      </c>
      <c r="F62" s="913"/>
      <c r="H62" s="2015" t="s">
        <v>614</v>
      </c>
      <c r="I62" s="142"/>
    </row>
    <row r="63" spans="1:9" ht="15.75" x14ac:dyDescent="0.25">
      <c r="A63" s="1297">
        <v>15</v>
      </c>
      <c r="B63" s="515" t="s">
        <v>55</v>
      </c>
      <c r="C63" s="1162" t="s">
        <v>901</v>
      </c>
      <c r="D63" s="934" t="s">
        <v>723</v>
      </c>
      <c r="F63" s="913"/>
      <c r="H63" s="1307" t="s">
        <v>901</v>
      </c>
      <c r="I63" s="1298"/>
    </row>
    <row r="64" spans="1:9" ht="15.75" x14ac:dyDescent="0.25">
      <c r="A64" s="1297">
        <v>16</v>
      </c>
      <c r="B64" s="515" t="s">
        <v>56</v>
      </c>
      <c r="C64" s="94"/>
      <c r="D64" s="934" t="s">
        <v>44</v>
      </c>
      <c r="E64" s="328" t="s">
        <v>273</v>
      </c>
      <c r="F64" s="913">
        <v>5.3</v>
      </c>
      <c r="H64" s="94"/>
      <c r="I64" s="1299"/>
    </row>
    <row r="65" spans="1:9" ht="15.75" x14ac:dyDescent="0.25">
      <c r="A65" s="1297">
        <v>17</v>
      </c>
      <c r="B65" s="515" t="s">
        <v>57</v>
      </c>
      <c r="C65" s="118"/>
      <c r="D65" s="934" t="s">
        <v>43</v>
      </c>
      <c r="E65" s="328" t="s">
        <v>273</v>
      </c>
      <c r="F65" s="913">
        <v>5.4</v>
      </c>
      <c r="H65" s="118"/>
      <c r="I65" s="1321"/>
    </row>
    <row r="66" spans="1:9" ht="15.75" x14ac:dyDescent="0.25">
      <c r="A66" s="1297">
        <v>18</v>
      </c>
      <c r="B66" s="515" t="s">
        <v>129</v>
      </c>
      <c r="C66" s="1808" t="s">
        <v>105</v>
      </c>
      <c r="D66" s="934" t="s">
        <v>130</v>
      </c>
      <c r="E66" s="328" t="s">
        <v>273</v>
      </c>
      <c r="F66" s="913">
        <v>6.3</v>
      </c>
      <c r="G66" s="230"/>
      <c r="H66" s="1808" t="s">
        <v>105</v>
      </c>
      <c r="I66" s="1299"/>
    </row>
    <row r="67" spans="1:9" ht="15.75" x14ac:dyDescent="0.25">
      <c r="A67" s="1297">
        <v>19</v>
      </c>
      <c r="B67" s="515" t="s">
        <v>17</v>
      </c>
      <c r="C67" s="1291" t="b">
        <v>0</v>
      </c>
      <c r="D67" s="934" t="s">
        <v>130</v>
      </c>
      <c r="F67" s="913"/>
      <c r="H67" s="1291" t="b">
        <v>0</v>
      </c>
      <c r="I67" s="1298"/>
    </row>
    <row r="68" spans="1:9" ht="15.75" x14ac:dyDescent="0.25">
      <c r="A68" s="1297">
        <v>20</v>
      </c>
      <c r="B68" s="515" t="s">
        <v>18</v>
      </c>
      <c r="C68" s="1291" t="s">
        <v>111</v>
      </c>
      <c r="D68" s="545" t="s">
        <v>130</v>
      </c>
      <c r="E68" s="328" t="s">
        <v>273</v>
      </c>
      <c r="F68" s="913"/>
      <c r="H68" s="1291" t="s">
        <v>111</v>
      </c>
      <c r="I68" s="1298"/>
    </row>
    <row r="69" spans="1:9" ht="15.75" x14ac:dyDescent="0.25">
      <c r="A69" s="1297">
        <v>21</v>
      </c>
      <c r="B69" s="515" t="s">
        <v>58</v>
      </c>
      <c r="C69" s="1291" t="b">
        <v>0</v>
      </c>
      <c r="D69" s="934" t="s">
        <v>130</v>
      </c>
      <c r="F69" s="913" t="s">
        <v>1106</v>
      </c>
      <c r="H69" s="1291" t="b">
        <v>0</v>
      </c>
      <c r="I69" s="1298"/>
    </row>
    <row r="70" spans="1:9" ht="15.75" x14ac:dyDescent="0.25">
      <c r="A70" s="1297">
        <v>22</v>
      </c>
      <c r="B70" s="515" t="s">
        <v>619</v>
      </c>
      <c r="C70" s="1291" t="s">
        <v>195</v>
      </c>
      <c r="D70" s="934" t="s">
        <v>130</v>
      </c>
      <c r="E70" s="328" t="s">
        <v>273</v>
      </c>
      <c r="F70" s="913" t="s">
        <v>1082</v>
      </c>
      <c r="H70" s="1291" t="s">
        <v>195</v>
      </c>
      <c r="I70" s="1298"/>
    </row>
    <row r="71" spans="1:9" ht="15.75" x14ac:dyDescent="0.25">
      <c r="A71" s="1297">
        <v>23</v>
      </c>
      <c r="B71" s="515" t="s">
        <v>59</v>
      </c>
      <c r="C71" s="1305">
        <f>C24</f>
        <v>-6.1000000000000004E-3</v>
      </c>
      <c r="D71" s="934" t="s">
        <v>44</v>
      </c>
      <c r="F71" s="913" t="s">
        <v>1107</v>
      </c>
      <c r="H71" s="1305">
        <f>C71</f>
        <v>-6.1000000000000004E-3</v>
      </c>
      <c r="I71" s="149"/>
    </row>
    <row r="72" spans="1:9" ht="15.75" x14ac:dyDescent="0.25">
      <c r="A72" s="1297">
        <v>24</v>
      </c>
      <c r="B72" s="515" t="s">
        <v>60</v>
      </c>
      <c r="C72" s="1311" t="s">
        <v>112</v>
      </c>
      <c r="D72" s="934" t="s">
        <v>44</v>
      </c>
      <c r="F72" s="913"/>
      <c r="H72" s="1311" t="s">
        <v>112</v>
      </c>
      <c r="I72" s="1298"/>
    </row>
    <row r="73" spans="1:9" ht="15.75" x14ac:dyDescent="0.25">
      <c r="A73" s="1297">
        <v>25</v>
      </c>
      <c r="B73" s="515" t="s">
        <v>61</v>
      </c>
      <c r="C73" s="1312"/>
      <c r="D73" s="934" t="s">
        <v>44</v>
      </c>
      <c r="F73" s="913"/>
      <c r="H73" s="1312"/>
      <c r="I73" s="1298"/>
    </row>
    <row r="74" spans="1:9" ht="15.75" x14ac:dyDescent="0.25">
      <c r="A74" s="1297">
        <v>26</v>
      </c>
      <c r="B74" s="515" t="s">
        <v>62</v>
      </c>
      <c r="C74" s="1312"/>
      <c r="D74" s="934" t="s">
        <v>44</v>
      </c>
      <c r="F74" s="913"/>
      <c r="H74" s="1312"/>
      <c r="I74" s="1298"/>
    </row>
    <row r="75" spans="1:9" ht="15.75" x14ac:dyDescent="0.25">
      <c r="A75" s="1297">
        <v>27</v>
      </c>
      <c r="B75" s="515" t="s">
        <v>63</v>
      </c>
      <c r="C75" s="1312"/>
      <c r="D75" s="934" t="s">
        <v>44</v>
      </c>
      <c r="F75" s="913"/>
      <c r="H75" s="1312"/>
      <c r="I75" s="1298"/>
    </row>
    <row r="76" spans="1:9" ht="15.75" x14ac:dyDescent="0.25">
      <c r="A76" s="1297">
        <v>28</v>
      </c>
      <c r="B76" s="515" t="s">
        <v>64</v>
      </c>
      <c r="C76" s="1312"/>
      <c r="D76" s="934" t="s">
        <v>44</v>
      </c>
      <c r="F76" s="913"/>
      <c r="H76" s="1312"/>
      <c r="I76" s="1298"/>
    </row>
    <row r="77" spans="1:9" ht="15.75" x14ac:dyDescent="0.25">
      <c r="A77" s="1297">
        <v>29</v>
      </c>
      <c r="B77" s="515" t="s">
        <v>65</v>
      </c>
      <c r="C77" s="1312"/>
      <c r="D77" s="934" t="s">
        <v>44</v>
      </c>
      <c r="F77" s="913"/>
      <c r="H77" s="1312"/>
      <c r="I77" s="1298"/>
    </row>
    <row r="78" spans="1:9" ht="15.75" x14ac:dyDescent="0.25">
      <c r="A78" s="1297">
        <v>30</v>
      </c>
      <c r="B78" s="515" t="s">
        <v>66</v>
      </c>
      <c r="C78" s="1312"/>
      <c r="D78" s="934" t="s">
        <v>44</v>
      </c>
      <c r="F78" s="913"/>
      <c r="H78" s="1312"/>
      <c r="I78" s="1298"/>
    </row>
    <row r="79" spans="1:9" ht="15.75" x14ac:dyDescent="0.25">
      <c r="A79" s="1297">
        <v>31</v>
      </c>
      <c r="B79" s="515" t="s">
        <v>67</v>
      </c>
      <c r="C79" s="1312"/>
      <c r="D79" s="934" t="s">
        <v>44</v>
      </c>
      <c r="F79" s="913"/>
      <c r="H79" s="1312"/>
      <c r="I79" s="1298"/>
    </row>
    <row r="80" spans="1:9" ht="15.75" x14ac:dyDescent="0.25">
      <c r="A80" s="1297">
        <v>32</v>
      </c>
      <c r="B80" s="515" t="s">
        <v>68</v>
      </c>
      <c r="C80" s="1312"/>
      <c r="D80" s="934" t="s">
        <v>44</v>
      </c>
      <c r="F80" s="913"/>
      <c r="H80" s="1312"/>
      <c r="I80" s="1298"/>
    </row>
    <row r="81" spans="1:9" ht="15.75" x14ac:dyDescent="0.25">
      <c r="A81" s="1297">
        <v>35</v>
      </c>
      <c r="B81" s="515" t="s">
        <v>72</v>
      </c>
      <c r="C81" s="1312"/>
      <c r="D81" s="934" t="s">
        <v>43</v>
      </c>
      <c r="F81" s="913"/>
      <c r="H81" s="1312"/>
      <c r="I81" s="1298"/>
    </row>
    <row r="82" spans="1:9" ht="15.75" x14ac:dyDescent="0.25">
      <c r="A82" s="1297">
        <v>36</v>
      </c>
      <c r="B82" s="515" t="s">
        <v>73</v>
      </c>
      <c r="C82" s="1312"/>
      <c r="D82" s="934" t="s">
        <v>44</v>
      </c>
      <c r="F82" s="913"/>
      <c r="H82" s="1312"/>
      <c r="I82" s="1298"/>
    </row>
    <row r="83" spans="1:9" ht="15.75" x14ac:dyDescent="0.25">
      <c r="A83" s="1297">
        <v>37</v>
      </c>
      <c r="B83" s="515" t="s">
        <v>69</v>
      </c>
      <c r="C83" s="1304">
        <v>10000000</v>
      </c>
      <c r="D83" s="934" t="s">
        <v>130</v>
      </c>
      <c r="F83" s="913" t="s">
        <v>1108</v>
      </c>
      <c r="H83" s="1304">
        <v>5000000</v>
      </c>
      <c r="I83" s="146"/>
    </row>
    <row r="84" spans="1:9" ht="15.75" x14ac:dyDescent="0.25">
      <c r="A84" s="1297">
        <v>38</v>
      </c>
      <c r="B84" s="515" t="s">
        <v>70</v>
      </c>
      <c r="C84" s="1309">
        <f>C83*(1+((C71*(C62-C61))/(360)))</f>
        <v>9999830.555555556</v>
      </c>
      <c r="D84" s="934" t="s">
        <v>44</v>
      </c>
      <c r="F84" s="913">
        <v>5.7</v>
      </c>
      <c r="H84" s="1309">
        <f>H83*(1+((C24*(H62-H61))/(360)))</f>
        <v>4999915.277777778</v>
      </c>
      <c r="I84" s="146"/>
    </row>
    <row r="85" spans="1:9" ht="15.75" x14ac:dyDescent="0.25">
      <c r="A85" s="1297">
        <v>39</v>
      </c>
      <c r="B85" s="515" t="s">
        <v>71</v>
      </c>
      <c r="C85" s="1311" t="str">
        <f>C23</f>
        <v>EUR</v>
      </c>
      <c r="D85" s="934" t="s">
        <v>130</v>
      </c>
      <c r="F85" s="913">
        <v>5.5</v>
      </c>
      <c r="H85" s="1311" t="str">
        <f>C85</f>
        <v>EUR</v>
      </c>
      <c r="I85" s="1298"/>
    </row>
    <row r="86" spans="1:9" ht="15.75" x14ac:dyDescent="0.25">
      <c r="A86" s="1297">
        <v>73</v>
      </c>
      <c r="B86" s="515" t="s">
        <v>81</v>
      </c>
      <c r="C86" s="1760" t="b">
        <v>0</v>
      </c>
      <c r="D86" s="545" t="s">
        <v>130</v>
      </c>
      <c r="E86" s="328" t="s">
        <v>273</v>
      </c>
      <c r="F86" s="913">
        <v>6.1</v>
      </c>
      <c r="H86" s="1860" t="b">
        <v>0</v>
      </c>
      <c r="I86" s="1316"/>
    </row>
    <row r="87" spans="1:9" ht="15.75" x14ac:dyDescent="0.25">
      <c r="A87" s="1297">
        <v>74</v>
      </c>
      <c r="B87" s="515" t="s">
        <v>78</v>
      </c>
      <c r="C87" s="1162" t="s">
        <v>901</v>
      </c>
      <c r="D87" s="935" t="s">
        <v>723</v>
      </c>
      <c r="F87" s="913">
        <v>6.2</v>
      </c>
      <c r="H87" s="1307" t="s">
        <v>901</v>
      </c>
      <c r="I87" s="1298"/>
    </row>
    <row r="88" spans="1:9" ht="15.75" x14ac:dyDescent="0.25">
      <c r="A88" s="1297">
        <v>75</v>
      </c>
      <c r="B88" s="515" t="s">
        <v>19</v>
      </c>
      <c r="C88" s="1311" t="s">
        <v>113</v>
      </c>
      <c r="D88" s="545" t="s">
        <v>44</v>
      </c>
      <c r="F88" s="913"/>
      <c r="H88" s="90" t="s">
        <v>113</v>
      </c>
      <c r="I88" s="143"/>
    </row>
    <row r="89" spans="1:9" ht="15.75" x14ac:dyDescent="0.25">
      <c r="A89" s="1297">
        <v>76</v>
      </c>
      <c r="B89" s="1006" t="s">
        <v>30</v>
      </c>
      <c r="C89" s="1312"/>
      <c r="D89" s="545" t="s">
        <v>44</v>
      </c>
      <c r="F89" s="913"/>
      <c r="H89" s="315"/>
    </row>
    <row r="90" spans="1:9" ht="15.75" x14ac:dyDescent="0.25">
      <c r="A90" s="1297">
        <v>77</v>
      </c>
      <c r="B90" s="1006" t="s">
        <v>31</v>
      </c>
      <c r="C90" s="1312"/>
      <c r="D90" s="545" t="s">
        <v>44</v>
      </c>
      <c r="F90" s="913"/>
      <c r="H90" s="315"/>
    </row>
    <row r="91" spans="1:9" ht="15.75" x14ac:dyDescent="0.25">
      <c r="A91" s="1297">
        <v>78</v>
      </c>
      <c r="B91" s="1006" t="s">
        <v>77</v>
      </c>
      <c r="C91" s="824" t="s">
        <v>92</v>
      </c>
      <c r="D91" s="545" t="s">
        <v>44</v>
      </c>
      <c r="F91" s="913"/>
      <c r="H91" s="1317" t="s">
        <v>154</v>
      </c>
      <c r="I91" s="1298"/>
    </row>
    <row r="92" spans="1:9" ht="15.75" x14ac:dyDescent="0.25">
      <c r="A92" s="1297">
        <v>79</v>
      </c>
      <c r="B92" s="1006" t="s">
        <v>76</v>
      </c>
      <c r="C92" s="1311" t="s">
        <v>118</v>
      </c>
      <c r="D92" s="545" t="s">
        <v>44</v>
      </c>
      <c r="F92" s="913">
        <v>6.12</v>
      </c>
      <c r="H92" s="1311" t="s">
        <v>118</v>
      </c>
      <c r="I92" s="1298"/>
    </row>
    <row r="93" spans="1:9" ht="15.75" x14ac:dyDescent="0.25">
      <c r="A93" s="1297">
        <v>83</v>
      </c>
      <c r="B93" s="1006" t="s">
        <v>20</v>
      </c>
      <c r="C93" s="125">
        <v>-9791000</v>
      </c>
      <c r="D93" s="545" t="s">
        <v>44</v>
      </c>
      <c r="E93" s="328" t="s">
        <v>273</v>
      </c>
      <c r="F93" s="913" t="s">
        <v>1111</v>
      </c>
      <c r="H93" s="125">
        <v>-4949000</v>
      </c>
      <c r="I93" s="146"/>
    </row>
    <row r="94" spans="1:9" ht="15.75" x14ac:dyDescent="0.25">
      <c r="A94" s="1297">
        <v>85</v>
      </c>
      <c r="B94" s="515" t="s">
        <v>21</v>
      </c>
      <c r="C94" s="1311" t="s">
        <v>99</v>
      </c>
      <c r="D94" s="545" t="s">
        <v>43</v>
      </c>
      <c r="F94" s="913">
        <v>6.5</v>
      </c>
      <c r="H94" s="1317" t="s">
        <v>99</v>
      </c>
      <c r="I94" s="1298"/>
    </row>
    <row r="95" spans="1:9" ht="15.75" x14ac:dyDescent="0.25">
      <c r="A95" s="1297">
        <v>86</v>
      </c>
      <c r="B95" s="515" t="s">
        <v>22</v>
      </c>
      <c r="C95" s="1312"/>
      <c r="D95" s="545" t="s">
        <v>43</v>
      </c>
      <c r="E95" s="328" t="s">
        <v>273</v>
      </c>
      <c r="F95" s="913">
        <v>6.6</v>
      </c>
      <c r="H95" s="1312"/>
      <c r="I95" s="1298"/>
    </row>
    <row r="96" spans="1:9" ht="15.75" x14ac:dyDescent="0.25">
      <c r="A96" s="1297">
        <v>87</v>
      </c>
      <c r="B96" s="515" t="s">
        <v>23</v>
      </c>
      <c r="C96" s="123">
        <f>-(C97/C93)*100</f>
        <v>99.343739726027408</v>
      </c>
      <c r="D96" s="545" t="s">
        <v>44</v>
      </c>
      <c r="E96" s="328" t="s">
        <v>273</v>
      </c>
      <c r="F96" s="913">
        <v>6.7</v>
      </c>
      <c r="H96" s="849">
        <f>-(H97/H93)*100</f>
        <v>101.03499999999998</v>
      </c>
      <c r="I96" s="1320"/>
    </row>
    <row r="97" spans="1:9" ht="15.75" x14ac:dyDescent="0.25">
      <c r="A97" s="1297">
        <v>88</v>
      </c>
      <c r="B97" s="515" t="s">
        <v>24</v>
      </c>
      <c r="C97" s="1309">
        <f>-(F21*(C93/100))+(C93*((1.5*340)/(100*365)))</f>
        <v>9726745.556575343</v>
      </c>
      <c r="D97" s="545" t="s">
        <v>44</v>
      </c>
      <c r="E97" s="328" t="s">
        <v>273</v>
      </c>
      <c r="F97" s="913" t="s">
        <v>1112</v>
      </c>
      <c r="H97" s="1309">
        <f>-(K21*(H93/100))</f>
        <v>5000222.1499999994</v>
      </c>
      <c r="I97" s="146"/>
    </row>
    <row r="98" spans="1:9" ht="15.75" x14ac:dyDescent="0.25">
      <c r="A98" s="1297">
        <v>89</v>
      </c>
      <c r="B98" s="515" t="s">
        <v>25</v>
      </c>
      <c r="C98" s="1306">
        <v>0</v>
      </c>
      <c r="D98" s="545" t="s">
        <v>44</v>
      </c>
      <c r="F98" s="913" t="s">
        <v>1113</v>
      </c>
      <c r="H98" s="319">
        <v>0</v>
      </c>
      <c r="I98" s="150"/>
    </row>
    <row r="99" spans="1:9" ht="15.75" x14ac:dyDescent="0.25">
      <c r="A99" s="1297">
        <v>90</v>
      </c>
      <c r="B99" s="515" t="s">
        <v>26</v>
      </c>
      <c r="C99" s="1311" t="s">
        <v>114</v>
      </c>
      <c r="D99" s="545" t="s">
        <v>44</v>
      </c>
      <c r="F99" s="913">
        <v>6.13</v>
      </c>
      <c r="H99" s="1317" t="s">
        <v>114</v>
      </c>
      <c r="I99" s="1298"/>
    </row>
    <row r="100" spans="1:9" ht="15.75" x14ac:dyDescent="0.25">
      <c r="A100" s="1297">
        <v>91</v>
      </c>
      <c r="B100" s="515" t="s">
        <v>27</v>
      </c>
      <c r="C100" s="1314" t="s">
        <v>121</v>
      </c>
      <c r="D100" s="545" t="s">
        <v>44</v>
      </c>
      <c r="E100" s="328" t="s">
        <v>273</v>
      </c>
      <c r="F100" s="913"/>
      <c r="H100" s="320" t="s">
        <v>155</v>
      </c>
      <c r="I100" s="151"/>
    </row>
    <row r="101" spans="1:9" ht="15.75" x14ac:dyDescent="0.25">
      <c r="A101" s="1297">
        <v>92</v>
      </c>
      <c r="B101" s="515" t="s">
        <v>28</v>
      </c>
      <c r="C101" s="1311" t="s">
        <v>115</v>
      </c>
      <c r="D101" s="545" t="s">
        <v>44</v>
      </c>
      <c r="F101" s="913">
        <v>6.11</v>
      </c>
      <c r="H101" s="1317" t="s">
        <v>115</v>
      </c>
      <c r="I101" s="1298"/>
    </row>
    <row r="102" spans="1:9" ht="15.75" x14ac:dyDescent="0.25">
      <c r="A102" s="1297">
        <v>93</v>
      </c>
      <c r="B102" s="515" t="s">
        <v>75</v>
      </c>
      <c r="C102" s="22" t="s">
        <v>119</v>
      </c>
      <c r="D102" s="545" t="s">
        <v>44</v>
      </c>
      <c r="F102" s="1647">
        <v>6.1</v>
      </c>
      <c r="H102" s="321" t="s">
        <v>119</v>
      </c>
      <c r="I102" s="143"/>
    </row>
    <row r="103" spans="1:9" ht="15.75" x14ac:dyDescent="0.25">
      <c r="A103" s="1297">
        <v>94</v>
      </c>
      <c r="B103" s="515" t="s">
        <v>74</v>
      </c>
      <c r="C103" s="1311" t="s">
        <v>116</v>
      </c>
      <c r="D103" s="545" t="s">
        <v>44</v>
      </c>
      <c r="F103" s="913">
        <v>6.14</v>
      </c>
      <c r="H103" s="1317" t="s">
        <v>116</v>
      </c>
      <c r="I103" s="1298"/>
    </row>
    <row r="104" spans="1:9" ht="15.75" x14ac:dyDescent="0.25">
      <c r="A104" s="1297">
        <v>95</v>
      </c>
      <c r="B104" s="1006" t="s">
        <v>38</v>
      </c>
      <c r="C104" s="1311" t="b">
        <v>1</v>
      </c>
      <c r="D104" s="545" t="s">
        <v>44</v>
      </c>
      <c r="E104" s="328" t="s">
        <v>273</v>
      </c>
      <c r="F104" s="913">
        <v>6.15</v>
      </c>
      <c r="H104" s="1291" t="b">
        <v>1</v>
      </c>
      <c r="I104" s="1298"/>
    </row>
    <row r="105" spans="1:9" ht="15.75" x14ac:dyDescent="0.25">
      <c r="A105" s="203">
        <v>96</v>
      </c>
      <c r="B105" s="526" t="s">
        <v>36</v>
      </c>
      <c r="C105" s="1312"/>
      <c r="D105" s="545" t="s">
        <v>44</v>
      </c>
      <c r="F105" s="913"/>
      <c r="H105" s="686"/>
      <c r="I105" s="1319"/>
    </row>
    <row r="106" spans="1:9" ht="15.75" x14ac:dyDescent="0.25">
      <c r="A106" s="203">
        <v>97</v>
      </c>
      <c r="B106" s="526" t="s">
        <v>32</v>
      </c>
      <c r="C106" s="90" t="s">
        <v>242</v>
      </c>
      <c r="D106" s="545" t="s">
        <v>44</v>
      </c>
      <c r="F106" s="913" t="s">
        <v>1114</v>
      </c>
      <c r="H106" s="90" t="s">
        <v>242</v>
      </c>
      <c r="I106" s="1298"/>
    </row>
    <row r="107" spans="1:9" s="7" customFormat="1" ht="15.75" x14ac:dyDescent="0.25">
      <c r="A107" s="203">
        <v>98</v>
      </c>
      <c r="B107" s="526" t="s">
        <v>39</v>
      </c>
      <c r="C107" s="1291" t="s">
        <v>47</v>
      </c>
      <c r="D107" s="934" t="s">
        <v>130</v>
      </c>
      <c r="E107" s="139"/>
      <c r="F107" s="913" t="s">
        <v>1115</v>
      </c>
      <c r="H107" s="1291" t="s">
        <v>47</v>
      </c>
      <c r="I107" s="1298"/>
    </row>
    <row r="108" spans="1:9" s="7" customFormat="1" ht="15.75" x14ac:dyDescent="0.25">
      <c r="A108" s="203">
        <v>99</v>
      </c>
      <c r="B108" s="526" t="s">
        <v>29</v>
      </c>
      <c r="C108" s="1315" t="s">
        <v>117</v>
      </c>
      <c r="D108" s="934" t="s">
        <v>130</v>
      </c>
      <c r="E108" s="139"/>
      <c r="F108" s="913">
        <v>8.1</v>
      </c>
      <c r="H108" s="1291" t="s">
        <v>117</v>
      </c>
      <c r="I108" s="1298"/>
    </row>
    <row r="109" spans="1:9" s="7" customFormat="1" ht="15.75" x14ac:dyDescent="0.25">
      <c r="A109" s="134" t="s">
        <v>122</v>
      </c>
      <c r="C109" s="63">
        <v>52</v>
      </c>
      <c r="D109" s="53"/>
      <c r="E109" s="139"/>
      <c r="H109" s="63">
        <v>52</v>
      </c>
      <c r="I109" s="1298"/>
    </row>
    <row r="110" spans="1:9" s="7" customFormat="1" x14ac:dyDescent="0.25">
      <c r="C110" s="152"/>
      <c r="D110" s="54"/>
      <c r="E110" s="139"/>
      <c r="I110" s="168"/>
    </row>
    <row r="111" spans="1:9" s="7" customFormat="1" ht="15.75" x14ac:dyDescent="0.25">
      <c r="A111" s="635">
        <v>1.1000000000000001</v>
      </c>
      <c r="B111" s="2257" t="s">
        <v>158</v>
      </c>
      <c r="C111" s="2257"/>
      <c r="D111" s="2257"/>
      <c r="E111" s="2257"/>
      <c r="F111" s="139"/>
      <c r="I111" s="168"/>
    </row>
    <row r="112" spans="1:9" s="7" customFormat="1" ht="15.75" x14ac:dyDescent="0.25">
      <c r="A112" s="635">
        <v>1.2</v>
      </c>
      <c r="B112" s="2222" t="s">
        <v>303</v>
      </c>
      <c r="C112" s="2222"/>
      <c r="D112" s="2222"/>
      <c r="E112" s="2222"/>
      <c r="F112" s="139"/>
      <c r="I112" s="168"/>
    </row>
    <row r="113" spans="1:9" s="7" customFormat="1" ht="15.75" x14ac:dyDescent="0.25">
      <c r="A113" s="635">
        <v>1.7</v>
      </c>
      <c r="B113" s="2222" t="s">
        <v>380</v>
      </c>
      <c r="C113" s="2222"/>
      <c r="D113" s="2222"/>
      <c r="E113" s="2222"/>
      <c r="F113" s="139"/>
      <c r="I113" s="168"/>
    </row>
    <row r="114" spans="1:9" s="7" customFormat="1" ht="15.75" x14ac:dyDescent="0.25">
      <c r="A114" s="635">
        <v>1.8</v>
      </c>
      <c r="B114" s="2222" t="s">
        <v>381</v>
      </c>
      <c r="C114" s="2222"/>
      <c r="D114" s="2222"/>
      <c r="E114" s="2222"/>
      <c r="F114" s="139"/>
      <c r="I114" s="168"/>
    </row>
    <row r="115" spans="1:9" s="7" customFormat="1" ht="15.75" x14ac:dyDescent="0.25">
      <c r="A115" s="638">
        <v>1.1000000000000001</v>
      </c>
      <c r="B115" s="2222" t="s">
        <v>382</v>
      </c>
      <c r="C115" s="2222"/>
      <c r="D115" s="2222"/>
      <c r="E115" s="2222"/>
      <c r="F115" s="139"/>
      <c r="I115" s="168"/>
    </row>
    <row r="116" spans="1:9" s="7" customFormat="1" ht="15.75" x14ac:dyDescent="0.25">
      <c r="A116" s="635">
        <v>1.1299999999999999</v>
      </c>
      <c r="B116" s="2219" t="s">
        <v>737</v>
      </c>
      <c r="C116" s="2220"/>
      <c r="D116" s="2220"/>
      <c r="E116" s="2221"/>
      <c r="F116" s="139"/>
      <c r="I116" s="168"/>
    </row>
    <row r="117" spans="1:9" s="7" customFormat="1" ht="15.75" x14ac:dyDescent="0.25">
      <c r="A117" s="1654">
        <v>1.17</v>
      </c>
      <c r="B117" s="2224" t="s">
        <v>633</v>
      </c>
      <c r="C117" s="2224"/>
      <c r="D117" s="2224"/>
      <c r="E117" s="2224"/>
      <c r="F117" s="484"/>
      <c r="I117" s="168"/>
    </row>
    <row r="118" spans="1:9" s="7" customFormat="1" ht="15.75" customHeight="1" x14ac:dyDescent="0.25">
      <c r="A118" s="635">
        <v>2.1</v>
      </c>
      <c r="B118" s="2219" t="s">
        <v>1095</v>
      </c>
      <c r="C118" s="2220"/>
      <c r="D118" s="2220"/>
      <c r="E118" s="2221"/>
      <c r="F118" s="139"/>
      <c r="I118" s="168"/>
    </row>
    <row r="119" spans="1:9" s="7" customFormat="1" ht="15.75" customHeight="1" x14ac:dyDescent="0.25">
      <c r="A119" s="2258">
        <v>2.2000000000000002</v>
      </c>
      <c r="B119" s="2225" t="s">
        <v>1131</v>
      </c>
      <c r="C119" s="2226"/>
      <c r="D119" s="2226"/>
      <c r="E119" s="2227"/>
      <c r="F119" s="139"/>
      <c r="I119" s="168"/>
    </row>
    <row r="120" spans="1:9" s="7" customFormat="1" ht="15.75" customHeight="1" x14ac:dyDescent="0.25">
      <c r="A120" s="2259"/>
      <c r="B120" s="2242"/>
      <c r="C120" s="2243"/>
      <c r="D120" s="2243"/>
      <c r="E120" s="2244"/>
      <c r="F120" s="139"/>
      <c r="I120" s="168"/>
    </row>
    <row r="121" spans="1:9" s="7" customFormat="1" ht="15.75" x14ac:dyDescent="0.25">
      <c r="A121" s="635">
        <v>2.8</v>
      </c>
      <c r="B121" s="2222" t="s">
        <v>859</v>
      </c>
      <c r="C121" s="2222"/>
      <c r="D121" s="2222"/>
      <c r="E121" s="2222"/>
      <c r="F121" s="139"/>
      <c r="I121" s="168"/>
    </row>
    <row r="122" spans="1:9" s="7" customFormat="1" ht="15.75" customHeight="1" x14ac:dyDescent="0.25">
      <c r="A122" s="1788">
        <v>2.16</v>
      </c>
      <c r="B122" s="2239" t="s">
        <v>928</v>
      </c>
      <c r="C122" s="2240"/>
      <c r="D122" s="2240"/>
      <c r="E122" s="2241"/>
      <c r="F122" s="484"/>
      <c r="I122" s="168"/>
    </row>
    <row r="123" spans="1:9" s="7" customFormat="1" ht="15.75" customHeight="1" x14ac:dyDescent="0.25">
      <c r="A123" s="1783">
        <v>2.17</v>
      </c>
      <c r="B123" s="2225" t="s">
        <v>915</v>
      </c>
      <c r="C123" s="2226"/>
      <c r="D123" s="2226"/>
      <c r="E123" s="2227"/>
      <c r="F123" s="484"/>
      <c r="I123" s="168"/>
    </row>
    <row r="124" spans="1:9" s="7" customFormat="1" ht="15.75" customHeight="1" x14ac:dyDescent="0.25">
      <c r="A124" s="2258">
        <v>2.1800000000000002</v>
      </c>
      <c r="B124" s="2372" t="s">
        <v>1151</v>
      </c>
      <c r="C124" s="2373"/>
      <c r="D124" s="2373"/>
      <c r="E124" s="2374"/>
      <c r="F124" s="139"/>
      <c r="I124" s="168"/>
    </row>
    <row r="125" spans="1:9" s="7" customFormat="1" ht="15.75" customHeight="1" x14ac:dyDescent="0.25">
      <c r="A125" s="2273"/>
      <c r="B125" s="2375"/>
      <c r="C125" s="2376"/>
      <c r="D125" s="2376"/>
      <c r="E125" s="2377"/>
      <c r="F125" s="139"/>
      <c r="I125" s="168"/>
    </row>
    <row r="126" spans="1:9" s="7" customFormat="1" ht="15.75" customHeight="1" x14ac:dyDescent="0.25">
      <c r="A126" s="2259"/>
      <c r="B126" s="2378"/>
      <c r="C126" s="2379"/>
      <c r="D126" s="2379"/>
      <c r="E126" s="2380"/>
      <c r="F126" s="139"/>
      <c r="I126" s="168"/>
    </row>
    <row r="127" spans="1:9" s="7" customFormat="1" ht="15.75" x14ac:dyDescent="0.25">
      <c r="A127" s="638">
        <v>2.2000000000000002</v>
      </c>
      <c r="B127" s="2222" t="s">
        <v>256</v>
      </c>
      <c r="C127" s="2222"/>
      <c r="D127" s="2222"/>
      <c r="E127" s="2222"/>
      <c r="F127" s="139"/>
      <c r="I127" s="168"/>
    </row>
    <row r="128" spans="1:9" s="7" customFormat="1" ht="15.75" x14ac:dyDescent="0.25">
      <c r="A128" s="1294">
        <v>2.2200000000000002</v>
      </c>
      <c r="B128" s="2224" t="s">
        <v>929</v>
      </c>
      <c r="C128" s="2224"/>
      <c r="D128" s="2224"/>
      <c r="E128" s="2224"/>
      <c r="F128" s="484"/>
      <c r="I128" s="168"/>
    </row>
    <row r="129" spans="1:9" s="7" customFormat="1" ht="15.75" x14ac:dyDescent="0.25">
      <c r="A129" s="2258">
        <v>2.73</v>
      </c>
      <c r="B129" s="2225" t="s">
        <v>1127</v>
      </c>
      <c r="C129" s="2226"/>
      <c r="D129" s="2226"/>
      <c r="E129" s="2227"/>
      <c r="F129" s="484"/>
      <c r="I129" s="168"/>
    </row>
    <row r="130" spans="1:9" s="7" customFormat="1" ht="15.75" x14ac:dyDescent="0.25">
      <c r="A130" s="2273"/>
      <c r="B130" s="2239"/>
      <c r="C130" s="2240"/>
      <c r="D130" s="2240"/>
      <c r="E130" s="2241"/>
      <c r="F130" s="484"/>
      <c r="I130" s="168"/>
    </row>
    <row r="131" spans="1:9" s="7" customFormat="1" ht="15.75" x14ac:dyDescent="0.25">
      <c r="A131" s="2259"/>
      <c r="B131" s="2242"/>
      <c r="C131" s="2243"/>
      <c r="D131" s="2243"/>
      <c r="E131" s="2244"/>
      <c r="F131" s="484"/>
      <c r="I131" s="168"/>
    </row>
    <row r="132" spans="1:9" s="7" customFormat="1" ht="15.75" x14ac:dyDescent="0.25">
      <c r="A132" s="1752">
        <v>2.83</v>
      </c>
      <c r="B132" s="2236" t="s">
        <v>1119</v>
      </c>
      <c r="C132" s="2237"/>
      <c r="D132" s="2237"/>
      <c r="E132" s="2238"/>
      <c r="F132" s="484"/>
      <c r="I132" s="168"/>
    </row>
    <row r="133" spans="1:9" s="7" customFormat="1" ht="15.75" x14ac:dyDescent="0.25">
      <c r="A133" s="1294">
        <v>2.86</v>
      </c>
      <c r="B133" s="2236" t="s">
        <v>848</v>
      </c>
      <c r="C133" s="2237"/>
      <c r="D133" s="2237"/>
      <c r="E133" s="2238"/>
      <c r="F133" s="484"/>
      <c r="I133" s="168"/>
    </row>
    <row r="134" spans="1:9" s="7" customFormat="1" ht="15.75" customHeight="1" x14ac:dyDescent="0.25">
      <c r="A134" s="635">
        <v>2.87</v>
      </c>
      <c r="B134" s="2222" t="s">
        <v>851</v>
      </c>
      <c r="C134" s="2222"/>
      <c r="D134" s="2222"/>
      <c r="E134" s="2222"/>
      <c r="F134" s="484"/>
      <c r="I134" s="168"/>
    </row>
    <row r="135" spans="1:9" s="7" customFormat="1" ht="15.75" x14ac:dyDescent="0.25">
      <c r="A135" s="1165">
        <v>2.88</v>
      </c>
      <c r="B135" s="2358" t="s">
        <v>857</v>
      </c>
      <c r="C135" s="2358"/>
      <c r="D135" s="2358"/>
      <c r="E135" s="2358"/>
      <c r="F135" s="484"/>
      <c r="I135" s="168"/>
    </row>
    <row r="136" spans="1:9" s="7" customFormat="1" ht="15.75" customHeight="1" x14ac:dyDescent="0.25">
      <c r="A136" s="635">
        <v>2.91</v>
      </c>
      <c r="B136" s="2219" t="s">
        <v>916</v>
      </c>
      <c r="C136" s="2220"/>
      <c r="D136" s="2220"/>
      <c r="E136" s="2221"/>
      <c r="F136" s="646"/>
      <c r="I136" s="168"/>
    </row>
    <row r="137" spans="1:9" s="7" customFormat="1" ht="15.75" customHeight="1" x14ac:dyDescent="0.25">
      <c r="A137" s="2273">
        <v>2.95</v>
      </c>
      <c r="B137" s="2359" t="s">
        <v>854</v>
      </c>
      <c r="C137" s="2359"/>
      <c r="D137" s="2359"/>
      <c r="E137" s="2359"/>
      <c r="I137" s="168"/>
    </row>
    <row r="138" spans="1:9" s="7" customFormat="1" ht="15" customHeight="1" x14ac:dyDescent="0.25">
      <c r="A138" s="2273"/>
      <c r="B138" s="2224"/>
      <c r="C138" s="2224"/>
      <c r="D138" s="2224"/>
      <c r="E138" s="2224"/>
      <c r="I138" s="168"/>
    </row>
    <row r="139" spans="1:9" s="7" customFormat="1" ht="15" customHeight="1" x14ac:dyDescent="0.25">
      <c r="A139" s="2259"/>
      <c r="B139" s="2224"/>
      <c r="C139" s="2224"/>
      <c r="D139" s="2224"/>
      <c r="E139" s="2224"/>
      <c r="I139" s="168"/>
    </row>
    <row r="140" spans="1:9" s="7" customFormat="1" x14ac:dyDescent="0.25">
      <c r="D140" s="226"/>
      <c r="E140" s="139"/>
      <c r="I140" s="168"/>
    </row>
    <row r="141" spans="1:9" s="7" customFormat="1" x14ac:dyDescent="0.25">
      <c r="D141" s="226"/>
      <c r="E141" s="139"/>
      <c r="I141" s="168"/>
    </row>
    <row r="142" spans="1:9" s="7" customFormat="1" x14ac:dyDescent="0.25">
      <c r="D142" s="226"/>
      <c r="E142" s="139"/>
      <c r="I142" s="168"/>
    </row>
    <row r="143" spans="1:9" s="7" customFormat="1" x14ac:dyDescent="0.25">
      <c r="D143" s="226"/>
      <c r="E143" s="139"/>
      <c r="I143" s="168"/>
    </row>
    <row r="144" spans="1:9" s="7" customFormat="1" x14ac:dyDescent="0.25">
      <c r="D144" s="226"/>
      <c r="E144" s="139"/>
      <c r="I144" s="168"/>
    </row>
    <row r="145" spans="4:9" s="7" customFormat="1" x14ac:dyDescent="0.25">
      <c r="D145" s="226"/>
      <c r="E145" s="139"/>
      <c r="I145" s="168"/>
    </row>
    <row r="146" spans="4:9" s="7" customFormat="1" x14ac:dyDescent="0.25">
      <c r="D146" s="226"/>
      <c r="E146" s="139"/>
      <c r="I146" s="168"/>
    </row>
    <row r="147" spans="4:9" s="7" customFormat="1" x14ac:dyDescent="0.25">
      <c r="D147" s="226"/>
      <c r="E147" s="139"/>
      <c r="I147" s="168"/>
    </row>
    <row r="148" spans="4:9" s="7" customFormat="1" x14ac:dyDescent="0.25">
      <c r="D148" s="226"/>
      <c r="E148" s="139"/>
      <c r="I148" s="168"/>
    </row>
    <row r="149" spans="4:9" s="7" customFormat="1" x14ac:dyDescent="0.25">
      <c r="D149" s="226"/>
      <c r="E149" s="139"/>
      <c r="I149" s="168"/>
    </row>
    <row r="150" spans="4:9" s="7" customFormat="1" x14ac:dyDescent="0.25">
      <c r="D150" s="226"/>
      <c r="E150" s="139"/>
      <c r="I150" s="168"/>
    </row>
    <row r="151" spans="4:9" s="7" customFormat="1" x14ac:dyDescent="0.25">
      <c r="D151" s="226"/>
      <c r="E151" s="139"/>
      <c r="I151" s="168"/>
    </row>
    <row r="152" spans="4:9" s="7" customFormat="1" x14ac:dyDescent="0.25">
      <c r="D152" s="226"/>
      <c r="E152" s="139"/>
      <c r="I152" s="168"/>
    </row>
    <row r="153" spans="4:9" s="7" customFormat="1" x14ac:dyDescent="0.25">
      <c r="D153" s="226"/>
      <c r="E153" s="139"/>
      <c r="I153" s="168"/>
    </row>
    <row r="154" spans="4:9" s="7" customFormat="1" x14ac:dyDescent="0.25">
      <c r="D154" s="226"/>
      <c r="E154" s="139"/>
      <c r="I154" s="168"/>
    </row>
    <row r="155" spans="4:9" s="7" customFormat="1" x14ac:dyDescent="0.25">
      <c r="D155" s="226"/>
      <c r="E155" s="139"/>
      <c r="I155" s="168"/>
    </row>
    <row r="156" spans="4:9" s="7" customFormat="1" x14ac:dyDescent="0.25">
      <c r="D156" s="226"/>
      <c r="E156" s="139"/>
      <c r="I156" s="168"/>
    </row>
    <row r="157" spans="4:9" s="7" customFormat="1" x14ac:dyDescent="0.25">
      <c r="D157" s="226"/>
      <c r="E157" s="139"/>
      <c r="I157" s="168"/>
    </row>
    <row r="158" spans="4:9" s="7" customFormat="1" x14ac:dyDescent="0.25">
      <c r="D158" s="226"/>
      <c r="E158" s="139"/>
      <c r="I158" s="168"/>
    </row>
    <row r="159" spans="4:9" s="7" customFormat="1" x14ac:dyDescent="0.25">
      <c r="D159" s="226"/>
      <c r="E159" s="139"/>
      <c r="I159" s="168"/>
    </row>
    <row r="160" spans="4:9" s="7" customFormat="1" x14ac:dyDescent="0.25">
      <c r="D160" s="226"/>
      <c r="E160" s="139"/>
      <c r="I160" s="168"/>
    </row>
    <row r="161" spans="4:9" s="7" customFormat="1" x14ac:dyDescent="0.25">
      <c r="D161" s="226"/>
      <c r="E161" s="139"/>
      <c r="I161" s="168"/>
    </row>
    <row r="162" spans="4:9" s="7" customFormat="1" x14ac:dyDescent="0.25">
      <c r="D162" s="226"/>
      <c r="E162" s="139"/>
      <c r="I162" s="168"/>
    </row>
    <row r="163" spans="4:9" s="7" customFormat="1" x14ac:dyDescent="0.25">
      <c r="D163" s="226"/>
      <c r="E163" s="139"/>
      <c r="I163" s="168"/>
    </row>
    <row r="164" spans="4:9" s="7" customFormat="1" x14ac:dyDescent="0.25">
      <c r="D164" s="226"/>
      <c r="E164" s="139"/>
      <c r="I164" s="168"/>
    </row>
    <row r="165" spans="4:9" s="7" customFormat="1" x14ac:dyDescent="0.25">
      <c r="D165" s="226"/>
      <c r="E165" s="139"/>
      <c r="I165" s="168"/>
    </row>
    <row r="166" spans="4:9" s="7" customFormat="1" x14ac:dyDescent="0.25">
      <c r="D166" s="226"/>
      <c r="E166" s="139"/>
      <c r="I166" s="168"/>
    </row>
    <row r="167" spans="4:9" s="7" customFormat="1" x14ac:dyDescent="0.25">
      <c r="D167" s="226"/>
      <c r="E167" s="139"/>
      <c r="I167" s="168"/>
    </row>
    <row r="168" spans="4:9" s="7" customFormat="1" x14ac:dyDescent="0.25">
      <c r="D168" s="226"/>
      <c r="E168" s="139"/>
      <c r="I168" s="168"/>
    </row>
    <row r="169" spans="4:9" s="7" customFormat="1" x14ac:dyDescent="0.25">
      <c r="D169" s="226"/>
      <c r="E169" s="139"/>
      <c r="I169" s="168"/>
    </row>
    <row r="170" spans="4:9" s="7" customFormat="1" x14ac:dyDescent="0.25">
      <c r="D170" s="226"/>
      <c r="E170" s="139"/>
      <c r="I170" s="168"/>
    </row>
    <row r="171" spans="4:9" s="7" customFormat="1" x14ac:dyDescent="0.25">
      <c r="D171" s="226"/>
      <c r="E171" s="139"/>
      <c r="I171" s="168"/>
    </row>
    <row r="172" spans="4:9" s="7" customFormat="1" x14ac:dyDescent="0.25">
      <c r="D172" s="226"/>
      <c r="E172" s="139"/>
      <c r="I172" s="168"/>
    </row>
    <row r="173" spans="4:9" s="7" customFormat="1" x14ac:dyDescent="0.25">
      <c r="D173" s="226"/>
      <c r="E173" s="139"/>
      <c r="I173" s="168"/>
    </row>
    <row r="174" spans="4:9" s="7" customFormat="1" x14ac:dyDescent="0.25">
      <c r="D174" s="226"/>
      <c r="E174" s="139"/>
      <c r="I174" s="168"/>
    </row>
    <row r="175" spans="4:9" s="7" customFormat="1" x14ac:dyDescent="0.25">
      <c r="D175" s="226"/>
      <c r="E175" s="139"/>
      <c r="I175" s="168"/>
    </row>
    <row r="176" spans="4:9" s="7" customFormat="1" x14ac:dyDescent="0.25">
      <c r="D176" s="226"/>
      <c r="E176" s="139"/>
      <c r="I176" s="168"/>
    </row>
    <row r="177" spans="4:9" s="7" customFormat="1" x14ac:dyDescent="0.25">
      <c r="D177" s="226"/>
      <c r="E177" s="139"/>
      <c r="I177" s="168"/>
    </row>
    <row r="178" spans="4:9" s="7" customFormat="1" x14ac:dyDescent="0.25">
      <c r="D178" s="226"/>
      <c r="E178" s="139"/>
      <c r="I178" s="168"/>
    </row>
    <row r="179" spans="4:9" s="7" customFormat="1" x14ac:dyDescent="0.25">
      <c r="D179" s="226"/>
      <c r="E179" s="139"/>
      <c r="I179" s="168"/>
    </row>
    <row r="180" spans="4:9" s="7" customFormat="1" x14ac:dyDescent="0.25">
      <c r="D180" s="226"/>
      <c r="E180" s="139"/>
      <c r="I180" s="168"/>
    </row>
    <row r="181" spans="4:9" s="7" customFormat="1" x14ac:dyDescent="0.25">
      <c r="D181" s="226"/>
      <c r="E181" s="139"/>
      <c r="I181" s="168"/>
    </row>
    <row r="182" spans="4:9" s="7" customFormat="1" x14ac:dyDescent="0.25">
      <c r="D182" s="226"/>
      <c r="E182" s="139"/>
      <c r="I182" s="168"/>
    </row>
    <row r="183" spans="4:9" s="7" customFormat="1" x14ac:dyDescent="0.25">
      <c r="D183" s="226"/>
      <c r="E183" s="139"/>
      <c r="I183" s="168"/>
    </row>
    <row r="184" spans="4:9" s="7" customFormat="1" x14ac:dyDescent="0.25">
      <c r="D184" s="226"/>
      <c r="E184" s="139"/>
      <c r="I184" s="168"/>
    </row>
    <row r="185" spans="4:9" s="7" customFormat="1" x14ac:dyDescent="0.25">
      <c r="D185" s="226"/>
      <c r="E185" s="139"/>
      <c r="I185" s="168"/>
    </row>
    <row r="186" spans="4:9" s="7" customFormat="1" x14ac:dyDescent="0.25">
      <c r="D186" s="226"/>
      <c r="E186" s="139"/>
      <c r="I186" s="168"/>
    </row>
    <row r="187" spans="4:9" s="7" customFormat="1" x14ac:dyDescent="0.25">
      <c r="D187" s="226"/>
      <c r="E187" s="139"/>
      <c r="I187" s="168"/>
    </row>
    <row r="188" spans="4:9" s="7" customFormat="1" x14ac:dyDescent="0.25">
      <c r="D188" s="226"/>
      <c r="E188" s="139"/>
      <c r="I188" s="168"/>
    </row>
    <row r="189" spans="4:9" s="7" customFormat="1" x14ac:dyDescent="0.25">
      <c r="D189" s="226"/>
      <c r="E189" s="139"/>
      <c r="I189" s="168"/>
    </row>
    <row r="190" spans="4:9" s="7" customFormat="1" x14ac:dyDescent="0.25">
      <c r="D190" s="226"/>
      <c r="E190" s="139"/>
      <c r="I190" s="168"/>
    </row>
    <row r="191" spans="4:9" s="7" customFormat="1" x14ac:dyDescent="0.25">
      <c r="D191" s="226"/>
      <c r="E191" s="139"/>
      <c r="I191" s="168"/>
    </row>
    <row r="192" spans="4:9" s="7" customFormat="1" x14ac:dyDescent="0.25">
      <c r="D192" s="226"/>
      <c r="E192" s="139"/>
      <c r="I192" s="168"/>
    </row>
    <row r="193" spans="4:9" s="7" customFormat="1" x14ac:dyDescent="0.25">
      <c r="D193" s="226"/>
      <c r="E193" s="139"/>
      <c r="I193" s="168"/>
    </row>
    <row r="194" spans="4:9" s="7" customFormat="1" x14ac:dyDescent="0.25">
      <c r="D194" s="226"/>
      <c r="E194" s="139"/>
      <c r="I194" s="168"/>
    </row>
    <row r="195" spans="4:9" s="7" customFormat="1" x14ac:dyDescent="0.25">
      <c r="D195" s="226"/>
      <c r="E195" s="139"/>
      <c r="I195" s="168"/>
    </row>
    <row r="196" spans="4:9" s="7" customFormat="1" x14ac:dyDescent="0.25">
      <c r="D196" s="226"/>
      <c r="E196" s="139"/>
      <c r="I196" s="168"/>
    </row>
    <row r="197" spans="4:9" s="7" customFormat="1" x14ac:dyDescent="0.25">
      <c r="D197" s="226"/>
      <c r="E197" s="139"/>
      <c r="I197" s="168"/>
    </row>
    <row r="198" spans="4:9" s="7" customFormat="1" x14ac:dyDescent="0.25">
      <c r="D198" s="226"/>
      <c r="E198" s="139"/>
      <c r="I198" s="168"/>
    </row>
    <row r="199" spans="4:9" s="7" customFormat="1" x14ac:dyDescent="0.25">
      <c r="D199" s="226"/>
      <c r="E199" s="139"/>
      <c r="I199" s="168"/>
    </row>
    <row r="200" spans="4:9" s="7" customFormat="1" x14ac:dyDescent="0.25">
      <c r="D200" s="226"/>
      <c r="E200" s="139"/>
      <c r="I200" s="168"/>
    </row>
    <row r="201" spans="4:9" s="7" customFormat="1" x14ac:dyDescent="0.25">
      <c r="D201" s="226"/>
      <c r="E201" s="139"/>
      <c r="I201" s="168"/>
    </row>
    <row r="202" spans="4:9" s="7" customFormat="1" x14ac:dyDescent="0.25">
      <c r="D202" s="226"/>
      <c r="E202" s="139"/>
      <c r="I202" s="168"/>
    </row>
    <row r="203" spans="4:9" s="7" customFormat="1" x14ac:dyDescent="0.25">
      <c r="D203" s="226"/>
      <c r="E203" s="139"/>
      <c r="I203" s="168"/>
    </row>
    <row r="204" spans="4:9" s="7" customFormat="1" x14ac:dyDescent="0.25">
      <c r="D204" s="226"/>
      <c r="E204" s="139"/>
      <c r="I204" s="168"/>
    </row>
    <row r="205" spans="4:9" s="7" customFormat="1" x14ac:dyDescent="0.25">
      <c r="D205" s="226"/>
      <c r="E205" s="139"/>
      <c r="I205" s="168"/>
    </row>
    <row r="206" spans="4:9" s="7" customFormat="1" x14ac:dyDescent="0.25">
      <c r="D206" s="226"/>
      <c r="E206" s="139"/>
      <c r="I206" s="168"/>
    </row>
    <row r="207" spans="4:9" s="7" customFormat="1" x14ac:dyDescent="0.25">
      <c r="D207" s="226"/>
      <c r="E207" s="139"/>
      <c r="I207" s="168"/>
    </row>
    <row r="208" spans="4:9" s="7" customFormat="1" x14ac:dyDescent="0.25">
      <c r="D208" s="226"/>
      <c r="E208" s="139"/>
      <c r="I208" s="168"/>
    </row>
    <row r="209" spans="4:9" s="7" customFormat="1" x14ac:dyDescent="0.25">
      <c r="D209" s="226"/>
      <c r="E209" s="139"/>
      <c r="I209" s="168"/>
    </row>
    <row r="210" spans="4:9" s="7" customFormat="1" x14ac:dyDescent="0.25">
      <c r="D210" s="226"/>
      <c r="E210" s="139"/>
      <c r="I210" s="168"/>
    </row>
    <row r="211" spans="4:9" s="7" customFormat="1" x14ac:dyDescent="0.25">
      <c r="D211" s="226"/>
      <c r="E211" s="139"/>
      <c r="I211" s="168"/>
    </row>
    <row r="212" spans="4:9" s="7" customFormat="1" x14ac:dyDescent="0.25">
      <c r="D212" s="226"/>
      <c r="E212" s="139"/>
      <c r="I212" s="168"/>
    </row>
    <row r="213" spans="4:9" s="7" customFormat="1" x14ac:dyDescent="0.25">
      <c r="D213" s="226"/>
      <c r="E213" s="139"/>
      <c r="I213" s="168"/>
    </row>
    <row r="214" spans="4:9" s="7" customFormat="1" x14ac:dyDescent="0.25">
      <c r="D214" s="226"/>
      <c r="E214" s="139"/>
      <c r="I214" s="168"/>
    </row>
    <row r="215" spans="4:9" s="7" customFormat="1" x14ac:dyDescent="0.25">
      <c r="D215" s="226"/>
      <c r="E215" s="139"/>
      <c r="I215" s="168"/>
    </row>
    <row r="216" spans="4:9" s="7" customFormat="1" x14ac:dyDescent="0.25">
      <c r="D216" s="226"/>
      <c r="E216" s="139"/>
      <c r="I216" s="168"/>
    </row>
    <row r="217" spans="4:9" s="7" customFormat="1" x14ac:dyDescent="0.25">
      <c r="D217" s="226"/>
      <c r="E217" s="139"/>
      <c r="I217" s="168"/>
    </row>
    <row r="218" spans="4:9" s="7" customFormat="1" x14ac:dyDescent="0.25">
      <c r="D218" s="226"/>
      <c r="E218" s="139"/>
      <c r="I218" s="168"/>
    </row>
    <row r="219" spans="4:9" s="7" customFormat="1" x14ac:dyDescent="0.25">
      <c r="D219" s="226"/>
      <c r="E219" s="139"/>
      <c r="I219" s="168"/>
    </row>
    <row r="220" spans="4:9" s="7" customFormat="1" x14ac:dyDescent="0.25">
      <c r="D220" s="226"/>
      <c r="E220" s="139"/>
      <c r="I220" s="168"/>
    </row>
    <row r="221" spans="4:9" s="7" customFormat="1" x14ac:dyDescent="0.25">
      <c r="D221" s="226"/>
      <c r="E221" s="139"/>
      <c r="I221" s="168"/>
    </row>
    <row r="222" spans="4:9" s="7" customFormat="1" x14ac:dyDescent="0.25">
      <c r="D222" s="226"/>
      <c r="E222" s="139"/>
      <c r="I222" s="168"/>
    </row>
    <row r="223" spans="4:9" s="7" customFormat="1" x14ac:dyDescent="0.25">
      <c r="D223" s="226"/>
      <c r="E223" s="139"/>
      <c r="I223" s="168"/>
    </row>
    <row r="224" spans="4:9" s="7" customFormat="1" x14ac:dyDescent="0.25">
      <c r="D224" s="226"/>
      <c r="E224" s="139"/>
      <c r="I224" s="168"/>
    </row>
    <row r="225" spans="4:9" s="7" customFormat="1" x14ac:dyDescent="0.25">
      <c r="D225" s="226"/>
      <c r="E225" s="139"/>
      <c r="I225" s="168"/>
    </row>
    <row r="226" spans="4:9" s="7" customFormat="1" x14ac:dyDescent="0.25">
      <c r="D226" s="226"/>
      <c r="E226" s="139"/>
      <c r="I226" s="168"/>
    </row>
    <row r="227" spans="4:9" s="7" customFormat="1" x14ac:dyDescent="0.25">
      <c r="D227" s="226"/>
      <c r="E227" s="139"/>
      <c r="I227" s="168"/>
    </row>
    <row r="228" spans="4:9" s="7" customFormat="1" x14ac:dyDescent="0.25">
      <c r="D228" s="226"/>
      <c r="E228" s="139"/>
      <c r="I228" s="168"/>
    </row>
    <row r="229" spans="4:9" s="7" customFormat="1" x14ac:dyDescent="0.25">
      <c r="D229" s="226"/>
      <c r="E229" s="139"/>
      <c r="I229" s="168"/>
    </row>
    <row r="230" spans="4:9" s="7" customFormat="1" x14ac:dyDescent="0.25">
      <c r="D230" s="226"/>
      <c r="E230" s="139"/>
      <c r="I230" s="168"/>
    </row>
    <row r="231" spans="4:9" s="7" customFormat="1" x14ac:dyDescent="0.25">
      <c r="D231" s="226"/>
      <c r="E231" s="139"/>
      <c r="I231" s="168"/>
    </row>
    <row r="232" spans="4:9" s="7" customFormat="1" x14ac:dyDescent="0.25">
      <c r="D232" s="226"/>
      <c r="E232" s="139"/>
      <c r="I232" s="168"/>
    </row>
    <row r="233" spans="4:9" s="7" customFormat="1" x14ac:dyDescent="0.25">
      <c r="D233" s="226"/>
      <c r="E233" s="139"/>
      <c r="I233" s="168"/>
    </row>
    <row r="234" spans="4:9" s="7" customFormat="1" x14ac:dyDescent="0.25">
      <c r="D234" s="226"/>
      <c r="E234" s="139"/>
      <c r="I234" s="168"/>
    </row>
    <row r="235" spans="4:9" s="7" customFormat="1" x14ac:dyDescent="0.25">
      <c r="D235" s="226"/>
      <c r="E235" s="139"/>
      <c r="I235" s="168"/>
    </row>
    <row r="236" spans="4:9" s="7" customFormat="1" x14ac:dyDescent="0.25">
      <c r="D236" s="226"/>
      <c r="E236" s="139"/>
      <c r="I236" s="168"/>
    </row>
    <row r="237" spans="4:9" s="7" customFormat="1" x14ac:dyDescent="0.25">
      <c r="D237" s="226"/>
      <c r="E237" s="139"/>
      <c r="I237" s="168"/>
    </row>
    <row r="238" spans="4:9" s="7" customFormat="1" x14ac:dyDescent="0.25">
      <c r="D238" s="226"/>
      <c r="E238" s="139"/>
      <c r="I238" s="168"/>
    </row>
    <row r="239" spans="4:9" s="7" customFormat="1" x14ac:dyDescent="0.25">
      <c r="D239" s="226"/>
      <c r="E239" s="139"/>
      <c r="I239" s="168"/>
    </row>
    <row r="240" spans="4:9" s="7" customFormat="1" x14ac:dyDescent="0.25">
      <c r="D240" s="226"/>
      <c r="E240" s="139"/>
      <c r="I240" s="168"/>
    </row>
    <row r="241" spans="4:9" s="7" customFormat="1" x14ac:dyDescent="0.25">
      <c r="D241" s="226"/>
      <c r="E241" s="139"/>
      <c r="I241" s="168"/>
    </row>
    <row r="242" spans="4:9" s="7" customFormat="1" x14ac:dyDescent="0.25">
      <c r="D242" s="226"/>
      <c r="E242" s="139"/>
      <c r="I242" s="168"/>
    </row>
    <row r="243" spans="4:9" s="7" customFormat="1" x14ac:dyDescent="0.25">
      <c r="D243" s="226"/>
      <c r="E243" s="139"/>
      <c r="I243" s="168"/>
    </row>
    <row r="244" spans="4:9" s="7" customFormat="1" x14ac:dyDescent="0.25">
      <c r="D244" s="226"/>
      <c r="E244" s="139"/>
      <c r="I244" s="168"/>
    </row>
    <row r="245" spans="4:9" s="7" customFormat="1" x14ac:dyDescent="0.25">
      <c r="D245" s="226"/>
      <c r="E245" s="139"/>
      <c r="I245" s="168"/>
    </row>
    <row r="246" spans="4:9" s="7" customFormat="1" x14ac:dyDescent="0.25">
      <c r="D246" s="226"/>
      <c r="E246" s="139"/>
      <c r="I246" s="168"/>
    </row>
    <row r="247" spans="4:9" s="7" customFormat="1" x14ac:dyDescent="0.25">
      <c r="D247" s="226"/>
      <c r="E247" s="139"/>
      <c r="I247" s="168"/>
    </row>
    <row r="248" spans="4:9" s="7" customFormat="1" x14ac:dyDescent="0.25">
      <c r="D248" s="226"/>
      <c r="E248" s="139"/>
      <c r="I248" s="168"/>
    </row>
    <row r="249" spans="4:9" s="7" customFormat="1" x14ac:dyDescent="0.25">
      <c r="D249" s="226"/>
      <c r="E249" s="139"/>
      <c r="I249" s="168"/>
    </row>
    <row r="250" spans="4:9" s="7" customFormat="1" x14ac:dyDescent="0.25">
      <c r="D250" s="226"/>
      <c r="E250" s="139"/>
      <c r="I250" s="168"/>
    </row>
    <row r="251" spans="4:9" s="7" customFormat="1" x14ac:dyDescent="0.25">
      <c r="D251" s="226"/>
      <c r="E251" s="139"/>
      <c r="I251" s="168"/>
    </row>
    <row r="252" spans="4:9" s="7" customFormat="1" x14ac:dyDescent="0.25">
      <c r="D252" s="226"/>
      <c r="E252" s="139"/>
      <c r="I252" s="168"/>
    </row>
    <row r="253" spans="4:9" s="7" customFormat="1" x14ac:dyDescent="0.25">
      <c r="D253" s="226"/>
      <c r="E253" s="139"/>
      <c r="I253" s="168"/>
    </row>
    <row r="254" spans="4:9" s="7" customFormat="1" x14ac:dyDescent="0.25">
      <c r="D254" s="226"/>
      <c r="E254" s="139"/>
      <c r="I254" s="168"/>
    </row>
    <row r="255" spans="4:9" s="7" customFormat="1" x14ac:dyDescent="0.25">
      <c r="D255" s="226"/>
      <c r="E255" s="139"/>
      <c r="I255" s="168"/>
    </row>
    <row r="256" spans="4:9" s="7" customFormat="1" x14ac:dyDescent="0.25">
      <c r="D256" s="226"/>
      <c r="E256" s="139"/>
      <c r="I256" s="168"/>
    </row>
    <row r="257" spans="4:9" s="7" customFormat="1" x14ac:dyDescent="0.25">
      <c r="D257" s="226"/>
      <c r="E257" s="139"/>
      <c r="I257" s="168"/>
    </row>
    <row r="258" spans="4:9" s="7" customFormat="1" x14ac:dyDescent="0.25">
      <c r="D258" s="226"/>
      <c r="E258" s="139"/>
      <c r="I258" s="168"/>
    </row>
    <row r="259" spans="4:9" s="7" customFormat="1" x14ac:dyDescent="0.25">
      <c r="D259" s="226"/>
      <c r="E259" s="139"/>
      <c r="I259" s="168"/>
    </row>
    <row r="260" spans="4:9" s="7" customFormat="1" x14ac:dyDescent="0.25">
      <c r="D260" s="226"/>
      <c r="E260" s="139"/>
      <c r="I260" s="168"/>
    </row>
    <row r="261" spans="4:9" s="7" customFormat="1" x14ac:dyDescent="0.25">
      <c r="D261" s="226"/>
      <c r="E261" s="139"/>
      <c r="I261" s="168"/>
    </row>
    <row r="262" spans="4:9" s="7" customFormat="1" x14ac:dyDescent="0.25">
      <c r="D262" s="226"/>
      <c r="E262" s="139"/>
      <c r="I262" s="168"/>
    </row>
    <row r="263" spans="4:9" s="7" customFormat="1" x14ac:dyDescent="0.25">
      <c r="D263" s="226"/>
      <c r="E263" s="139"/>
      <c r="I263" s="168"/>
    </row>
    <row r="264" spans="4:9" s="7" customFormat="1" x14ac:dyDescent="0.25">
      <c r="D264" s="226"/>
      <c r="E264" s="139"/>
      <c r="I264" s="168"/>
    </row>
    <row r="265" spans="4:9" s="7" customFormat="1" x14ac:dyDescent="0.25">
      <c r="D265" s="226"/>
      <c r="E265" s="139"/>
      <c r="I265" s="168"/>
    </row>
    <row r="266" spans="4:9" s="7" customFormat="1" x14ac:dyDescent="0.25">
      <c r="D266" s="226"/>
      <c r="E266" s="139"/>
      <c r="I266" s="168"/>
    </row>
    <row r="267" spans="4:9" s="7" customFormat="1" x14ac:dyDescent="0.25">
      <c r="D267" s="226"/>
      <c r="E267" s="139"/>
      <c r="I267" s="168"/>
    </row>
    <row r="268" spans="4:9" s="7" customFormat="1" x14ac:dyDescent="0.25">
      <c r="D268" s="226"/>
      <c r="E268" s="139"/>
      <c r="I268" s="168"/>
    </row>
    <row r="269" spans="4:9" s="7" customFormat="1" x14ac:dyDescent="0.25">
      <c r="D269" s="226"/>
      <c r="E269" s="139"/>
      <c r="I269" s="168"/>
    </row>
    <row r="270" spans="4:9" s="7" customFormat="1" x14ac:dyDescent="0.25">
      <c r="D270" s="226"/>
      <c r="E270" s="139"/>
      <c r="I270" s="168"/>
    </row>
    <row r="271" spans="4:9" s="7" customFormat="1" x14ac:dyDescent="0.25">
      <c r="D271" s="226"/>
      <c r="E271" s="139"/>
      <c r="I271" s="168"/>
    </row>
    <row r="272" spans="4:9" s="7" customFormat="1" x14ac:dyDescent="0.25">
      <c r="D272" s="226"/>
      <c r="E272" s="139"/>
      <c r="I272" s="168"/>
    </row>
    <row r="273" spans="4:9" s="7" customFormat="1" x14ac:dyDescent="0.25">
      <c r="D273" s="226"/>
      <c r="E273" s="139"/>
      <c r="I273" s="168"/>
    </row>
    <row r="274" spans="4:9" s="7" customFormat="1" x14ac:dyDescent="0.25">
      <c r="D274" s="226"/>
      <c r="E274" s="139"/>
      <c r="I274" s="168"/>
    </row>
    <row r="275" spans="4:9" s="7" customFormat="1" x14ac:dyDescent="0.25">
      <c r="D275" s="226"/>
      <c r="E275" s="139"/>
      <c r="I275" s="168"/>
    </row>
    <row r="276" spans="4:9" s="7" customFormat="1" x14ac:dyDescent="0.25">
      <c r="D276" s="226"/>
      <c r="E276" s="139"/>
      <c r="I276" s="168"/>
    </row>
    <row r="277" spans="4:9" s="7" customFormat="1" x14ac:dyDescent="0.25">
      <c r="D277" s="226"/>
      <c r="E277" s="139"/>
      <c r="I277" s="168"/>
    </row>
    <row r="278" spans="4:9" s="7" customFormat="1" x14ac:dyDescent="0.25">
      <c r="D278" s="226"/>
      <c r="E278" s="139"/>
      <c r="I278" s="168"/>
    </row>
    <row r="279" spans="4:9" s="7" customFormat="1" x14ac:dyDescent="0.25">
      <c r="D279" s="226"/>
      <c r="E279" s="139"/>
      <c r="I279" s="168"/>
    </row>
    <row r="280" spans="4:9" s="7" customFormat="1" x14ac:dyDescent="0.25">
      <c r="D280" s="226"/>
      <c r="E280" s="139"/>
      <c r="I280" s="168"/>
    </row>
    <row r="281" spans="4:9" s="7" customFormat="1" x14ac:dyDescent="0.25">
      <c r="D281" s="226"/>
      <c r="E281" s="139"/>
      <c r="I281" s="168"/>
    </row>
    <row r="282" spans="4:9" s="7" customFormat="1" x14ac:dyDescent="0.25">
      <c r="D282" s="226"/>
      <c r="E282" s="139"/>
      <c r="I282" s="168"/>
    </row>
    <row r="283" spans="4:9" s="7" customFormat="1" x14ac:dyDescent="0.25">
      <c r="D283" s="226"/>
      <c r="E283" s="139"/>
      <c r="I283" s="168"/>
    </row>
    <row r="284" spans="4:9" s="7" customFormat="1" x14ac:dyDescent="0.25">
      <c r="D284" s="226"/>
      <c r="E284" s="139"/>
      <c r="I284" s="168"/>
    </row>
    <row r="285" spans="4:9" s="7" customFormat="1" x14ac:dyDescent="0.25">
      <c r="D285" s="226"/>
      <c r="E285" s="139"/>
      <c r="I285" s="168"/>
    </row>
    <row r="286" spans="4:9" s="7" customFormat="1" x14ac:dyDescent="0.25">
      <c r="D286" s="226"/>
      <c r="E286" s="139"/>
      <c r="I286" s="168"/>
    </row>
    <row r="287" spans="4:9" s="7" customFormat="1" x14ac:dyDescent="0.25">
      <c r="D287" s="226"/>
      <c r="E287" s="139"/>
      <c r="I287" s="168"/>
    </row>
    <row r="288" spans="4:9" s="7" customFormat="1" x14ac:dyDescent="0.25">
      <c r="D288" s="226"/>
      <c r="E288" s="139"/>
      <c r="I288" s="168"/>
    </row>
    <row r="289" spans="4:9" s="7" customFormat="1" x14ac:dyDescent="0.25">
      <c r="D289" s="226"/>
      <c r="E289" s="139"/>
      <c r="I289" s="168"/>
    </row>
    <row r="290" spans="4:9" s="7" customFormat="1" x14ac:dyDescent="0.25">
      <c r="D290" s="226"/>
      <c r="E290" s="139"/>
      <c r="I290" s="168"/>
    </row>
    <row r="291" spans="4:9" s="7" customFormat="1" x14ac:dyDescent="0.25">
      <c r="D291" s="226"/>
      <c r="E291" s="139"/>
      <c r="I291" s="168"/>
    </row>
    <row r="292" spans="4:9" s="7" customFormat="1" x14ac:dyDescent="0.25">
      <c r="D292" s="226"/>
      <c r="E292" s="139"/>
      <c r="I292" s="168"/>
    </row>
    <row r="293" spans="4:9" s="7" customFormat="1" x14ac:dyDescent="0.25">
      <c r="D293" s="226"/>
      <c r="E293" s="139"/>
      <c r="I293" s="168"/>
    </row>
    <row r="294" spans="4:9" s="7" customFormat="1" x14ac:dyDescent="0.25">
      <c r="D294" s="226"/>
      <c r="E294" s="139"/>
      <c r="I294" s="168"/>
    </row>
    <row r="295" spans="4:9" s="7" customFormat="1" x14ac:dyDescent="0.25">
      <c r="D295" s="226"/>
      <c r="E295" s="139"/>
      <c r="I295" s="168"/>
    </row>
    <row r="296" spans="4:9" s="7" customFormat="1" x14ac:dyDescent="0.25">
      <c r="D296" s="226"/>
      <c r="E296" s="139"/>
      <c r="I296" s="168"/>
    </row>
    <row r="297" spans="4:9" s="7" customFormat="1" x14ac:dyDescent="0.25">
      <c r="D297" s="226"/>
      <c r="E297" s="139"/>
      <c r="I297" s="168"/>
    </row>
    <row r="298" spans="4:9" s="7" customFormat="1" x14ac:dyDescent="0.25">
      <c r="D298" s="226"/>
      <c r="E298" s="139"/>
      <c r="I298" s="168"/>
    </row>
    <row r="299" spans="4:9" s="7" customFormat="1" x14ac:dyDescent="0.25">
      <c r="D299" s="226"/>
      <c r="E299" s="139"/>
      <c r="I299" s="168"/>
    </row>
    <row r="300" spans="4:9" s="7" customFormat="1" x14ac:dyDescent="0.25">
      <c r="D300" s="226"/>
      <c r="E300" s="139"/>
      <c r="I300" s="168"/>
    </row>
    <row r="301" spans="4:9" s="7" customFormat="1" x14ac:dyDescent="0.25">
      <c r="D301" s="226"/>
      <c r="E301" s="139"/>
      <c r="I301" s="168"/>
    </row>
    <row r="302" spans="4:9" s="7" customFormat="1" x14ac:dyDescent="0.25">
      <c r="D302" s="226"/>
      <c r="E302" s="139"/>
      <c r="I302" s="168"/>
    </row>
    <row r="303" spans="4:9" s="7" customFormat="1" x14ac:dyDescent="0.25">
      <c r="D303" s="226"/>
      <c r="E303" s="139"/>
      <c r="I303" s="168"/>
    </row>
    <row r="304" spans="4:9" s="7" customFormat="1" x14ac:dyDescent="0.25">
      <c r="D304" s="226"/>
      <c r="E304" s="139"/>
      <c r="I304" s="168"/>
    </row>
    <row r="305" spans="4:9" s="7" customFormat="1" x14ac:dyDescent="0.25">
      <c r="D305" s="226"/>
      <c r="E305" s="139"/>
      <c r="I305" s="168"/>
    </row>
    <row r="306" spans="4:9" s="7" customFormat="1" x14ac:dyDescent="0.25">
      <c r="D306" s="226"/>
      <c r="E306" s="139"/>
      <c r="I306" s="168"/>
    </row>
    <row r="307" spans="4:9" s="7" customFormat="1" x14ac:dyDescent="0.25">
      <c r="D307" s="226"/>
      <c r="E307" s="139"/>
      <c r="I307" s="168"/>
    </row>
  </sheetData>
  <mergeCells count="36">
    <mergeCell ref="B129:E131"/>
    <mergeCell ref="A129:A131"/>
    <mergeCell ref="B132:E132"/>
    <mergeCell ref="B117:E117"/>
    <mergeCell ref="B121:E121"/>
    <mergeCell ref="B118:E118"/>
    <mergeCell ref="B123:E123"/>
    <mergeCell ref="B124:E126"/>
    <mergeCell ref="A124:A126"/>
    <mergeCell ref="B119:E120"/>
    <mergeCell ref="A119:A120"/>
    <mergeCell ref="H8:H14"/>
    <mergeCell ref="A29:D29"/>
    <mergeCell ref="B111:E111"/>
    <mergeCell ref="B112:E112"/>
    <mergeCell ref="A14:A15"/>
    <mergeCell ref="B14:B15"/>
    <mergeCell ref="C14:C15"/>
    <mergeCell ref="A18:A19"/>
    <mergeCell ref="A8:C8"/>
    <mergeCell ref="A137:A139"/>
    <mergeCell ref="B137:E139"/>
    <mergeCell ref="H18:H19"/>
    <mergeCell ref="B127:E127"/>
    <mergeCell ref="B128:E128"/>
    <mergeCell ref="B133:E133"/>
    <mergeCell ref="B134:E134"/>
    <mergeCell ref="B135:E135"/>
    <mergeCell ref="B122:E122"/>
    <mergeCell ref="B113:E113"/>
    <mergeCell ref="B114:E114"/>
    <mergeCell ref="B18:B19"/>
    <mergeCell ref="C18:C19"/>
    <mergeCell ref="B136:E136"/>
    <mergeCell ref="B115:E115"/>
    <mergeCell ref="B116:E116"/>
  </mergeCells>
  <pageMargins left="0.23622047244094491" right="0.23622047244094491" top="0.19685039370078741" bottom="0.15748031496062992" header="0.11811023622047245" footer="0.11811023622047245"/>
  <pageSetup paperSize="9" scale="17"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8">
    <tabColor rgb="FFF69B94"/>
    <pageSetUpPr fitToPage="1"/>
  </sheetPr>
  <dimension ref="A1:BC281"/>
  <sheetViews>
    <sheetView zoomScale="75" zoomScaleNormal="75" workbookViewId="0">
      <selection activeCell="A8" sqref="A8:C8"/>
    </sheetView>
  </sheetViews>
  <sheetFormatPr defaultRowHeight="15" x14ac:dyDescent="0.25"/>
  <cols>
    <col min="1" max="1" width="7.7109375" style="7" customWidth="1"/>
    <col min="2" max="2" width="54.5703125" style="7" customWidth="1"/>
    <col min="3" max="3" width="76" bestFit="1" customWidth="1"/>
    <col min="4" max="4" width="3.140625" style="226" bestFit="1" customWidth="1"/>
    <col min="5" max="5" width="13.5703125" style="139" customWidth="1"/>
    <col min="6" max="6" width="20.7109375" style="7" customWidth="1"/>
    <col min="7" max="7" width="9.5703125" style="7" customWidth="1"/>
    <col min="8" max="8" width="7.7109375" style="7" customWidth="1"/>
    <col min="9" max="9" width="75.28515625" customWidth="1"/>
    <col min="10" max="10" width="8.85546875" style="230" bestFit="1" customWidth="1"/>
    <col min="11" max="11" width="7.7109375" style="7" customWidth="1"/>
    <col min="12" max="12" width="54.42578125" style="7" customWidth="1"/>
    <col min="13" max="13" width="76" bestFit="1" customWidth="1"/>
    <col min="14" max="14" width="3.5703125" style="7" customWidth="1"/>
    <col min="15" max="15" width="7.7109375" style="7" customWidth="1"/>
    <col min="16" max="16" width="16" customWidth="1"/>
    <col min="17" max="17" width="59" customWidth="1"/>
    <col min="18" max="18" width="3.42578125" style="7" customWidth="1"/>
    <col min="19" max="55" width="9.140625" style="7"/>
  </cols>
  <sheetData>
    <row r="1" spans="1:17" s="7" customFormat="1" x14ac:dyDescent="0.25">
      <c r="D1" s="226"/>
      <c r="E1" s="139"/>
      <c r="J1" s="230"/>
    </row>
    <row r="2" spans="1:17" s="7" customFormat="1" x14ac:dyDescent="0.25">
      <c r="D2" s="226"/>
      <c r="E2" s="139"/>
      <c r="J2" s="230"/>
    </row>
    <row r="3" spans="1:17" s="7" customFormat="1" x14ac:dyDescent="0.25">
      <c r="D3" s="226"/>
      <c r="E3" s="139"/>
      <c r="J3" s="230"/>
    </row>
    <row r="4" spans="1:17" s="7" customFormat="1" ht="18" x14ac:dyDescent="0.25">
      <c r="B4" s="1001" t="s">
        <v>1163</v>
      </c>
      <c r="E4" s="139"/>
      <c r="J4" s="230"/>
    </row>
    <row r="5" spans="1:17" s="7" customFormat="1" x14ac:dyDescent="0.25">
      <c r="D5" s="226"/>
      <c r="E5" s="139"/>
      <c r="J5" s="230"/>
    </row>
    <row r="6" spans="1:17" s="7" customFormat="1" x14ac:dyDescent="0.25">
      <c r="D6" s="226"/>
      <c r="E6" s="139"/>
      <c r="J6" s="230"/>
    </row>
    <row r="7" spans="1:17" s="7" customFormat="1" x14ac:dyDescent="0.25">
      <c r="D7" s="226"/>
      <c r="E7" s="139"/>
      <c r="J7" s="230"/>
    </row>
    <row r="8" spans="1:17" s="134" customFormat="1" ht="15.75" customHeight="1" x14ac:dyDescent="0.25">
      <c r="A8" s="2198" t="s">
        <v>131</v>
      </c>
      <c r="B8" s="2198"/>
      <c r="C8" s="2198"/>
      <c r="D8" s="53"/>
      <c r="E8" s="1716"/>
      <c r="I8" s="2410" t="s">
        <v>368</v>
      </c>
      <c r="K8" s="2198" t="s">
        <v>325</v>
      </c>
      <c r="L8" s="2198"/>
      <c r="M8" s="2198"/>
      <c r="P8" s="1002"/>
    </row>
    <row r="9" spans="1:17" s="134" customFormat="1" ht="15.75" customHeight="1" x14ac:dyDescent="0.25">
      <c r="A9" s="908">
        <v>1</v>
      </c>
      <c r="B9" s="710" t="s">
        <v>127</v>
      </c>
      <c r="C9" s="90" t="s">
        <v>128</v>
      </c>
      <c r="D9" s="53"/>
      <c r="E9" s="1716"/>
      <c r="I9" s="2411"/>
      <c r="K9" s="908">
        <v>1</v>
      </c>
      <c r="L9" s="710" t="s">
        <v>127</v>
      </c>
      <c r="M9" s="90" t="s">
        <v>128</v>
      </c>
      <c r="P9" s="1002"/>
    </row>
    <row r="10" spans="1:17" s="7" customFormat="1" ht="15.75" customHeight="1" x14ac:dyDescent="0.25">
      <c r="A10" s="908">
        <v>2</v>
      </c>
      <c r="B10" s="710" t="s">
        <v>90</v>
      </c>
      <c r="C10" s="966" t="s">
        <v>94</v>
      </c>
      <c r="D10" s="226"/>
      <c r="E10" s="1803" t="s">
        <v>95</v>
      </c>
      <c r="F10" s="2254" t="s">
        <v>93</v>
      </c>
      <c r="G10" s="2254"/>
      <c r="H10" s="979"/>
      <c r="I10" s="2411"/>
      <c r="J10" s="230"/>
      <c r="K10" s="908">
        <v>2</v>
      </c>
      <c r="L10" s="710" t="s">
        <v>90</v>
      </c>
      <c r="M10" s="2035" t="s">
        <v>329</v>
      </c>
      <c r="P10" s="984" t="s">
        <v>95</v>
      </c>
      <c r="Q10" s="966" t="s">
        <v>93</v>
      </c>
    </row>
    <row r="11" spans="1:17" s="7" customFormat="1" ht="15.75" customHeight="1" x14ac:dyDescent="0.25">
      <c r="A11" s="908">
        <v>3</v>
      </c>
      <c r="B11" s="710" t="s">
        <v>91</v>
      </c>
      <c r="C11" s="2035" t="s">
        <v>329</v>
      </c>
      <c r="D11" s="226"/>
      <c r="E11" s="1803" t="s">
        <v>95</v>
      </c>
      <c r="F11" s="2406" t="s">
        <v>328</v>
      </c>
      <c r="G11" s="2406"/>
      <c r="H11" s="270"/>
      <c r="I11" s="2411"/>
      <c r="J11" s="230"/>
      <c r="K11" s="908">
        <v>3</v>
      </c>
      <c r="L11" s="710" t="s">
        <v>91</v>
      </c>
      <c r="M11" s="2030" t="s">
        <v>94</v>
      </c>
      <c r="P11" s="984" t="s">
        <v>95</v>
      </c>
      <c r="Q11" s="185" t="s">
        <v>328</v>
      </c>
    </row>
    <row r="12" spans="1:17" s="7" customFormat="1" ht="15.75" customHeight="1" x14ac:dyDescent="0.25">
      <c r="A12" s="908">
        <v>4</v>
      </c>
      <c r="B12" s="710" t="s">
        <v>101</v>
      </c>
      <c r="C12" s="2036">
        <v>43941</v>
      </c>
      <c r="D12" s="226"/>
      <c r="E12" s="1718"/>
      <c r="F12" s="63"/>
      <c r="G12" s="63"/>
      <c r="H12" s="134"/>
      <c r="I12" s="2411"/>
      <c r="J12" s="230"/>
      <c r="K12" s="908">
        <v>4</v>
      </c>
      <c r="L12" s="710" t="s">
        <v>101</v>
      </c>
      <c r="M12" s="2036">
        <v>43941</v>
      </c>
      <c r="P12" s="667"/>
      <c r="Q12" s="134"/>
    </row>
    <row r="13" spans="1:17" s="7" customFormat="1" ht="15.75" customHeight="1" x14ac:dyDescent="0.25">
      <c r="A13" s="908">
        <v>5</v>
      </c>
      <c r="B13" s="710" t="s">
        <v>123</v>
      </c>
      <c r="C13" s="668">
        <v>0.45520833333333338</v>
      </c>
      <c r="D13" s="226"/>
      <c r="E13" s="1718"/>
      <c r="F13" s="63"/>
      <c r="G13" s="63"/>
      <c r="H13" s="134"/>
      <c r="I13" s="2411"/>
      <c r="J13" s="230"/>
      <c r="K13" s="908">
        <v>5</v>
      </c>
      <c r="L13" s="710" t="s">
        <v>123</v>
      </c>
      <c r="M13" s="668">
        <v>0.47587962962962965</v>
      </c>
      <c r="P13" s="667"/>
      <c r="Q13" s="134"/>
    </row>
    <row r="14" spans="1:17" s="7" customFormat="1" ht="15.75" customHeight="1" x14ac:dyDescent="0.25">
      <c r="A14" s="2188">
        <v>6</v>
      </c>
      <c r="B14" s="2190" t="s">
        <v>124</v>
      </c>
      <c r="C14" s="2403" t="s">
        <v>401</v>
      </c>
      <c r="D14" s="226"/>
      <c r="E14" s="1872" t="s">
        <v>95</v>
      </c>
      <c r="F14" s="2254" t="s">
        <v>247</v>
      </c>
      <c r="G14" s="2254"/>
      <c r="H14" s="270"/>
      <c r="I14" s="2411"/>
      <c r="J14" s="230"/>
      <c r="K14" s="2188">
        <v>6</v>
      </c>
      <c r="L14" s="2190" t="s">
        <v>124</v>
      </c>
      <c r="M14" s="2403" t="s">
        <v>149</v>
      </c>
      <c r="N14" s="226"/>
      <c r="O14" s="226"/>
      <c r="P14" s="983" t="s">
        <v>95</v>
      </c>
      <c r="Q14" s="90" t="s">
        <v>247</v>
      </c>
    </row>
    <row r="15" spans="1:17" s="7" customFormat="1" ht="15.75" customHeight="1" x14ac:dyDescent="0.25">
      <c r="A15" s="2189"/>
      <c r="B15" s="2191"/>
      <c r="C15" s="2404"/>
      <c r="D15" s="226"/>
      <c r="E15" s="1803" t="s">
        <v>219</v>
      </c>
      <c r="F15" s="2406" t="s">
        <v>205</v>
      </c>
      <c r="G15" s="2406"/>
      <c r="H15" s="270"/>
      <c r="I15" s="2411"/>
      <c r="J15" s="230"/>
      <c r="K15" s="2189"/>
      <c r="L15" s="2191"/>
      <c r="M15" s="2404"/>
      <c r="N15" s="226"/>
      <c r="O15" s="226"/>
      <c r="P15" s="984" t="s">
        <v>219</v>
      </c>
      <c r="Q15" s="185" t="s">
        <v>205</v>
      </c>
    </row>
    <row r="16" spans="1:17" s="7" customFormat="1" ht="15.75" customHeight="1" x14ac:dyDescent="0.25">
      <c r="A16" s="908">
        <v>7</v>
      </c>
      <c r="B16" s="710" t="s">
        <v>102</v>
      </c>
      <c r="C16" s="972">
        <v>43942</v>
      </c>
      <c r="D16" s="226"/>
      <c r="E16" s="1718"/>
      <c r="F16" s="63"/>
      <c r="G16" s="63"/>
      <c r="H16" s="134"/>
      <c r="I16" s="2411"/>
      <c r="J16" s="230"/>
      <c r="K16" s="908">
        <v>7</v>
      </c>
      <c r="L16" s="710" t="s">
        <v>102</v>
      </c>
      <c r="M16" s="972">
        <v>43942</v>
      </c>
      <c r="P16" s="667"/>
      <c r="Q16" s="134"/>
    </row>
    <row r="17" spans="1:18" s="7" customFormat="1" ht="15.75" customHeight="1" x14ac:dyDescent="0.25">
      <c r="A17" s="908">
        <v>8</v>
      </c>
      <c r="B17" s="710" t="s">
        <v>103</v>
      </c>
      <c r="C17" s="972">
        <v>43949</v>
      </c>
      <c r="D17" s="226"/>
      <c r="E17" s="1718"/>
      <c r="F17" s="63"/>
      <c r="G17" s="63"/>
      <c r="H17" s="134"/>
      <c r="I17" s="2411"/>
      <c r="J17" s="230"/>
      <c r="K17" s="908">
        <v>8</v>
      </c>
      <c r="L17" s="710" t="s">
        <v>103</v>
      </c>
      <c r="M17" s="972">
        <v>43970</v>
      </c>
      <c r="P17" s="667"/>
      <c r="Q17" s="134"/>
    </row>
    <row r="18" spans="1:18" s="7" customFormat="1" ht="15.75" customHeight="1" x14ac:dyDescent="0.25">
      <c r="A18" s="2188">
        <v>9</v>
      </c>
      <c r="B18" s="2190" t="s">
        <v>85</v>
      </c>
      <c r="C18" s="2192" t="s">
        <v>98</v>
      </c>
      <c r="D18" s="226"/>
      <c r="E18" s="1803" t="s">
        <v>180</v>
      </c>
      <c r="F18" s="2256" t="s">
        <v>92</v>
      </c>
      <c r="G18" s="2256"/>
      <c r="H18" s="194"/>
      <c r="I18" s="2411"/>
      <c r="J18" s="230"/>
      <c r="K18" s="2188">
        <v>9</v>
      </c>
      <c r="L18" s="2190" t="s">
        <v>85</v>
      </c>
      <c r="M18" s="2192" t="s">
        <v>98</v>
      </c>
      <c r="P18" s="984" t="s">
        <v>180</v>
      </c>
      <c r="Q18" s="982" t="s">
        <v>92</v>
      </c>
    </row>
    <row r="19" spans="1:18" s="7" customFormat="1" ht="15.75" customHeight="1" x14ac:dyDescent="0.25">
      <c r="A19" s="2189"/>
      <c r="B19" s="2191"/>
      <c r="C19" s="2193"/>
      <c r="D19" s="226"/>
      <c r="E19" s="1767" t="s">
        <v>181</v>
      </c>
      <c r="F19" s="2254" t="s">
        <v>119</v>
      </c>
      <c r="G19" s="2254"/>
      <c r="H19" s="979"/>
      <c r="I19" s="2411"/>
      <c r="J19" s="230"/>
      <c r="K19" s="2189"/>
      <c r="L19" s="2191"/>
      <c r="M19" s="2193"/>
      <c r="P19" s="669" t="s">
        <v>181</v>
      </c>
      <c r="Q19" s="966" t="s">
        <v>119</v>
      </c>
    </row>
    <row r="20" spans="1:18" s="7" customFormat="1" ht="15.75" customHeight="1" x14ac:dyDescent="0.25">
      <c r="A20" s="908">
        <v>10</v>
      </c>
      <c r="B20" s="710" t="s">
        <v>86</v>
      </c>
      <c r="C20" s="96">
        <v>10000000</v>
      </c>
      <c r="D20" s="226"/>
      <c r="E20" s="1720"/>
      <c r="F20" s="63"/>
      <c r="G20" s="63"/>
      <c r="H20" s="134"/>
      <c r="I20" s="2412"/>
      <c r="J20" s="230"/>
      <c r="K20" s="908">
        <v>10</v>
      </c>
      <c r="L20" s="710" t="s">
        <v>86</v>
      </c>
      <c r="M20" s="96">
        <v>12000000</v>
      </c>
      <c r="P20" s="670"/>
      <c r="Q20" s="134"/>
    </row>
    <row r="21" spans="1:18" s="7" customFormat="1" ht="15.75" customHeight="1" x14ac:dyDescent="0.25">
      <c r="A21" s="908">
        <v>11</v>
      </c>
      <c r="B21" s="710" t="s">
        <v>87</v>
      </c>
      <c r="C21" s="96">
        <v>10213826.02739726</v>
      </c>
      <c r="D21" s="226"/>
      <c r="E21" s="1766" t="s">
        <v>100</v>
      </c>
      <c r="F21" s="2251">
        <v>100.741</v>
      </c>
      <c r="G21" s="2251"/>
      <c r="H21" s="173"/>
      <c r="I21" s="1045"/>
      <c r="J21" s="230"/>
      <c r="K21" s="908">
        <v>11</v>
      </c>
      <c r="L21" s="710" t="s">
        <v>87</v>
      </c>
      <c r="M21" s="96">
        <v>12253111.232876712</v>
      </c>
      <c r="P21" s="987" t="s">
        <v>100</v>
      </c>
      <c r="Q21" s="986">
        <v>100.712</v>
      </c>
    </row>
    <row r="22" spans="1:18" s="7" customFormat="1" ht="15.75" customHeight="1" x14ac:dyDescent="0.25">
      <c r="A22" s="908">
        <v>12</v>
      </c>
      <c r="B22" s="710" t="s">
        <v>83</v>
      </c>
      <c r="C22" s="96">
        <v>10213826.02739726</v>
      </c>
      <c r="D22" s="226"/>
      <c r="E22" s="1722"/>
      <c r="F22" s="195"/>
      <c r="G22" s="195"/>
      <c r="H22" s="195"/>
      <c r="I22" s="1045"/>
      <c r="J22" s="230"/>
      <c r="K22" s="908">
        <v>12</v>
      </c>
      <c r="L22" s="710" t="s">
        <v>83</v>
      </c>
      <c r="M22" s="96">
        <v>12253111.232876712</v>
      </c>
      <c r="P22" s="985"/>
      <c r="Q22" s="195"/>
    </row>
    <row r="23" spans="1:18" s="7" customFormat="1" ht="15.75" customHeight="1" x14ac:dyDescent="0.25">
      <c r="A23" s="908">
        <v>13</v>
      </c>
      <c r="B23" s="710" t="s">
        <v>88</v>
      </c>
      <c r="C23" s="966" t="s">
        <v>99</v>
      </c>
      <c r="D23" s="226"/>
      <c r="E23" s="1723"/>
      <c r="F23" s="63"/>
      <c r="G23" s="63"/>
      <c r="H23" s="134"/>
      <c r="I23" s="1045"/>
      <c r="J23" s="230"/>
      <c r="K23" s="908">
        <v>13</v>
      </c>
      <c r="L23" s="710" t="s">
        <v>88</v>
      </c>
      <c r="M23" s="966" t="s">
        <v>99</v>
      </c>
      <c r="P23" s="231"/>
      <c r="Q23" s="134"/>
    </row>
    <row r="24" spans="1:18" s="7" customFormat="1" ht="15.75" customHeight="1" x14ac:dyDescent="0.25">
      <c r="A24" s="908">
        <v>14</v>
      </c>
      <c r="B24" s="710" t="s">
        <v>82</v>
      </c>
      <c r="C24" s="533">
        <v>-6.1000000000000004E-3</v>
      </c>
      <c r="D24" s="226"/>
      <c r="E24" s="1724"/>
      <c r="F24" s="979"/>
      <c r="G24" s="979"/>
      <c r="H24" s="979"/>
      <c r="I24" s="1045"/>
      <c r="J24" s="230"/>
      <c r="K24" s="908">
        <v>14</v>
      </c>
      <c r="L24" s="710" t="s">
        <v>82</v>
      </c>
      <c r="M24" s="533">
        <v>-5.7000000000000002E-3</v>
      </c>
      <c r="P24" s="671"/>
      <c r="Q24" s="979"/>
    </row>
    <row r="25" spans="1:18" s="7" customFormat="1" ht="15.75" customHeight="1" x14ac:dyDescent="0.25">
      <c r="A25" s="908">
        <v>15</v>
      </c>
      <c r="B25" s="710" t="s">
        <v>84</v>
      </c>
      <c r="C25" s="96">
        <v>10213820.83536903</v>
      </c>
      <c r="D25" s="226"/>
      <c r="E25" s="1725"/>
      <c r="F25" s="63"/>
      <c r="G25" s="63"/>
      <c r="H25" s="134"/>
      <c r="I25" s="1045"/>
      <c r="J25" s="230"/>
      <c r="K25" s="908">
        <v>15</v>
      </c>
      <c r="L25" s="710" t="s">
        <v>84</v>
      </c>
      <c r="M25" s="96">
        <v>12105859.468635617</v>
      </c>
      <c r="P25" s="672"/>
      <c r="Q25" s="134"/>
    </row>
    <row r="26" spans="1:18" s="7" customFormat="1" ht="15.75" customHeight="1" x14ac:dyDescent="0.25">
      <c r="A26" s="908">
        <v>16</v>
      </c>
      <c r="B26" s="710" t="s">
        <v>306</v>
      </c>
      <c r="C26" s="96" t="s">
        <v>253</v>
      </c>
      <c r="D26" s="226"/>
      <c r="E26" s="1803" t="s">
        <v>95</v>
      </c>
      <c r="F26" s="2254" t="s">
        <v>150</v>
      </c>
      <c r="G26" s="2254"/>
      <c r="H26" s="979"/>
      <c r="I26" s="1045"/>
      <c r="J26" s="230"/>
      <c r="K26" s="908">
        <v>16</v>
      </c>
      <c r="L26" s="710" t="s">
        <v>306</v>
      </c>
      <c r="M26" s="96" t="s">
        <v>253</v>
      </c>
      <c r="P26" s="984" t="s">
        <v>95</v>
      </c>
      <c r="Q26" s="966" t="s">
        <v>150</v>
      </c>
    </row>
    <row r="27" spans="1:18" s="7" customFormat="1" ht="15.75" customHeight="1" x14ac:dyDescent="0.25">
      <c r="A27" s="908">
        <v>17</v>
      </c>
      <c r="B27" s="710" t="s">
        <v>13</v>
      </c>
      <c r="C27" s="534" t="s">
        <v>329</v>
      </c>
      <c r="D27" s="162"/>
      <c r="E27" s="1803" t="s">
        <v>95</v>
      </c>
      <c r="F27" s="2406" t="s">
        <v>328</v>
      </c>
      <c r="G27" s="2406"/>
      <c r="H27" s="270"/>
      <c r="I27" s="1045"/>
      <c r="J27" s="230"/>
      <c r="K27" s="908">
        <v>17</v>
      </c>
      <c r="L27" s="710" t="s">
        <v>13</v>
      </c>
      <c r="M27" s="970" t="s">
        <v>329</v>
      </c>
      <c r="P27" s="984" t="s">
        <v>95</v>
      </c>
      <c r="Q27" s="185" t="s">
        <v>328</v>
      </c>
    </row>
    <row r="28" spans="1:18" s="7" customFormat="1" ht="10.5" customHeight="1" x14ac:dyDescent="0.25">
      <c r="A28" s="155"/>
      <c r="B28" s="737"/>
      <c r="C28" s="738"/>
      <c r="D28" s="162"/>
      <c r="E28" s="1053"/>
      <c r="F28" s="979"/>
      <c r="G28" s="979"/>
      <c r="J28" s="462"/>
      <c r="K28" s="134"/>
      <c r="M28" s="726"/>
    </row>
    <row r="29" spans="1:18" s="7" customFormat="1" ht="18" x14ac:dyDescent="0.25">
      <c r="A29" s="2408" t="s">
        <v>353</v>
      </c>
      <c r="B29" s="2408"/>
      <c r="C29" s="2408"/>
      <c r="E29" s="139"/>
      <c r="F29" s="2409" t="s">
        <v>795</v>
      </c>
      <c r="G29" s="2409"/>
      <c r="H29" s="2408" t="s">
        <v>334</v>
      </c>
      <c r="I29" s="2408"/>
      <c r="J29" s="162"/>
      <c r="K29" s="2407" t="s">
        <v>354</v>
      </c>
      <c r="L29" s="2407"/>
      <c r="M29" s="2407"/>
      <c r="O29" s="2416" t="s">
        <v>335</v>
      </c>
      <c r="P29" s="2416"/>
      <c r="Q29" s="2416"/>
      <c r="R29" s="2416"/>
    </row>
    <row r="30" spans="1:18" s="7" customFormat="1" ht="15.75" x14ac:dyDescent="0.25">
      <c r="A30" s="426">
        <v>1</v>
      </c>
      <c r="B30" s="515" t="s">
        <v>0</v>
      </c>
      <c r="C30" s="641" t="s">
        <v>656</v>
      </c>
      <c r="D30" s="203" t="s">
        <v>130</v>
      </c>
      <c r="E30" s="717" t="s">
        <v>273</v>
      </c>
      <c r="F30" s="908"/>
      <c r="H30" s="426">
        <v>1</v>
      </c>
      <c r="I30" s="641" t="s">
        <v>655</v>
      </c>
      <c r="J30" s="230"/>
      <c r="K30" s="426">
        <v>1</v>
      </c>
      <c r="L30" s="515" t="s">
        <v>0</v>
      </c>
      <c r="M30" s="641" t="s">
        <v>658</v>
      </c>
      <c r="N30" s="516"/>
      <c r="O30" s="426">
        <v>1</v>
      </c>
      <c r="P30" s="2413" t="s">
        <v>655</v>
      </c>
      <c r="Q30" s="2413"/>
    </row>
    <row r="31" spans="1:18" s="7" customFormat="1" ht="15.75" x14ac:dyDescent="0.25">
      <c r="A31" s="426">
        <v>2</v>
      </c>
      <c r="B31" s="515" t="s">
        <v>1</v>
      </c>
      <c r="C31" s="966" t="s">
        <v>93</v>
      </c>
      <c r="D31" s="203" t="s">
        <v>130</v>
      </c>
      <c r="E31" s="718" t="s">
        <v>273</v>
      </c>
      <c r="F31" s="918" t="s">
        <v>799</v>
      </c>
      <c r="H31" s="426">
        <v>2</v>
      </c>
      <c r="I31" s="185" t="s">
        <v>328</v>
      </c>
      <c r="J31" s="230"/>
      <c r="K31" s="426">
        <v>2</v>
      </c>
      <c r="L31" s="515" t="s">
        <v>1</v>
      </c>
      <c r="M31" s="966" t="s">
        <v>93</v>
      </c>
      <c r="N31" s="516"/>
      <c r="O31" s="426">
        <v>2</v>
      </c>
      <c r="P31" s="2406" t="s">
        <v>328</v>
      </c>
      <c r="Q31" s="2406"/>
    </row>
    <row r="32" spans="1:18" s="7" customFormat="1" ht="15.75" x14ac:dyDescent="0.25">
      <c r="A32" s="426">
        <v>3</v>
      </c>
      <c r="B32" s="515" t="s">
        <v>40</v>
      </c>
      <c r="C32" s="966" t="s">
        <v>93</v>
      </c>
      <c r="D32" s="203" t="s">
        <v>130</v>
      </c>
      <c r="E32" s="718"/>
      <c r="F32" s="918">
        <v>4.0999999999999996</v>
      </c>
      <c r="H32" s="426">
        <v>3</v>
      </c>
      <c r="I32" s="185" t="s">
        <v>328</v>
      </c>
      <c r="J32" s="230"/>
      <c r="K32" s="426">
        <v>3</v>
      </c>
      <c r="L32" s="515" t="s">
        <v>40</v>
      </c>
      <c r="M32" s="966" t="s">
        <v>93</v>
      </c>
      <c r="N32" s="516"/>
      <c r="O32" s="426">
        <v>3</v>
      </c>
      <c r="P32" s="2406" t="s">
        <v>328</v>
      </c>
      <c r="Q32" s="2406"/>
    </row>
    <row r="33" spans="1:17" s="7" customFormat="1" ht="15.75" x14ac:dyDescent="0.25">
      <c r="A33" s="426">
        <v>4</v>
      </c>
      <c r="B33" s="515" t="s">
        <v>12</v>
      </c>
      <c r="C33" s="973" t="s">
        <v>106</v>
      </c>
      <c r="D33" s="203" t="s">
        <v>130</v>
      </c>
      <c r="E33" s="718"/>
      <c r="F33" s="907"/>
      <c r="H33" s="426">
        <v>4</v>
      </c>
      <c r="I33" s="973" t="s">
        <v>106</v>
      </c>
      <c r="J33" s="230"/>
      <c r="K33" s="426">
        <v>4</v>
      </c>
      <c r="L33" s="515" t="s">
        <v>12</v>
      </c>
      <c r="M33" s="973" t="s">
        <v>106</v>
      </c>
      <c r="N33" s="516"/>
      <c r="O33" s="426">
        <v>4</v>
      </c>
      <c r="P33" s="2254" t="s">
        <v>106</v>
      </c>
      <c r="Q33" s="2254"/>
    </row>
    <row r="34" spans="1:17" s="7" customFormat="1" ht="15.75" x14ac:dyDescent="0.25">
      <c r="A34" s="426">
        <v>5</v>
      </c>
      <c r="B34" s="515" t="s">
        <v>2</v>
      </c>
      <c r="C34" s="973" t="s">
        <v>107</v>
      </c>
      <c r="D34" s="203" t="s">
        <v>130</v>
      </c>
      <c r="E34" s="718"/>
      <c r="F34" s="912"/>
      <c r="H34" s="426">
        <v>5</v>
      </c>
      <c r="I34" s="1808" t="s">
        <v>327</v>
      </c>
      <c r="J34" s="230"/>
      <c r="K34" s="426">
        <v>5</v>
      </c>
      <c r="L34" s="515" t="s">
        <v>2</v>
      </c>
      <c r="M34" s="973" t="s">
        <v>107</v>
      </c>
      <c r="N34" s="516"/>
      <c r="O34" s="426">
        <v>5</v>
      </c>
      <c r="P34" s="2406" t="s">
        <v>327</v>
      </c>
      <c r="Q34" s="2406"/>
    </row>
    <row r="35" spans="1:17" ht="15.75" x14ac:dyDescent="0.25">
      <c r="A35" s="426">
        <v>6</v>
      </c>
      <c r="B35" s="515" t="s">
        <v>419</v>
      </c>
      <c r="C35" s="68"/>
      <c r="D35" s="203" t="s">
        <v>44</v>
      </c>
      <c r="E35" s="328"/>
      <c r="F35" s="907"/>
      <c r="H35" s="426">
        <v>6</v>
      </c>
      <c r="I35" s="68"/>
      <c r="K35" s="426">
        <v>6</v>
      </c>
      <c r="L35" s="515" t="s">
        <v>33</v>
      </c>
      <c r="M35" s="68"/>
      <c r="N35" s="516"/>
      <c r="O35" s="426">
        <v>6</v>
      </c>
      <c r="P35" s="2414"/>
      <c r="Q35" s="2414"/>
    </row>
    <row r="36" spans="1:17" ht="15.75" x14ac:dyDescent="0.25">
      <c r="A36" s="426">
        <v>7</v>
      </c>
      <c r="B36" s="515" t="s">
        <v>420</v>
      </c>
      <c r="C36" s="68"/>
      <c r="D36" s="203" t="s">
        <v>43</v>
      </c>
      <c r="E36" s="328" t="s">
        <v>273</v>
      </c>
      <c r="F36" s="919"/>
      <c r="H36" s="426">
        <v>7</v>
      </c>
      <c r="I36" s="68"/>
      <c r="K36" s="426">
        <v>7</v>
      </c>
      <c r="L36" s="515" t="s">
        <v>420</v>
      </c>
      <c r="M36" s="68"/>
      <c r="N36" s="516"/>
      <c r="O36" s="426">
        <v>7</v>
      </c>
      <c r="P36" s="2414"/>
      <c r="Q36" s="2414"/>
    </row>
    <row r="37" spans="1:17" ht="15.75" x14ac:dyDescent="0.25">
      <c r="A37" s="426">
        <v>8</v>
      </c>
      <c r="B37" s="515" t="s">
        <v>421</v>
      </c>
      <c r="C37" s="68"/>
      <c r="D37" s="203" t="s">
        <v>43</v>
      </c>
      <c r="E37" s="328" t="s">
        <v>273</v>
      </c>
      <c r="F37" s="907"/>
      <c r="H37" s="426">
        <v>8</v>
      </c>
      <c r="I37" s="68"/>
      <c r="K37" s="426">
        <v>8</v>
      </c>
      <c r="L37" s="515" t="s">
        <v>421</v>
      </c>
      <c r="M37" s="68"/>
      <c r="N37" s="516"/>
      <c r="O37" s="426">
        <v>8</v>
      </c>
      <c r="P37" s="2414"/>
      <c r="Q37" s="2414"/>
    </row>
    <row r="38" spans="1:17" ht="15.75" x14ac:dyDescent="0.25">
      <c r="A38" s="426">
        <v>9</v>
      </c>
      <c r="B38" s="515" t="s">
        <v>5</v>
      </c>
      <c r="C38" s="247" t="s">
        <v>109</v>
      </c>
      <c r="D38" s="203" t="s">
        <v>130</v>
      </c>
      <c r="E38" s="328"/>
      <c r="F38" s="908"/>
      <c r="H38" s="426">
        <v>9</v>
      </c>
      <c r="I38" s="247" t="s">
        <v>206</v>
      </c>
      <c r="K38" s="426">
        <v>9</v>
      </c>
      <c r="L38" s="515" t="s">
        <v>5</v>
      </c>
      <c r="M38" s="247" t="s">
        <v>206</v>
      </c>
      <c r="N38" s="516"/>
      <c r="O38" s="426">
        <v>9</v>
      </c>
      <c r="P38" s="2429" t="s">
        <v>109</v>
      </c>
      <c r="Q38" s="2429"/>
    </row>
    <row r="39" spans="1:17" ht="15.75" x14ac:dyDescent="0.25">
      <c r="A39" s="426">
        <v>10</v>
      </c>
      <c r="B39" s="515" t="s">
        <v>6</v>
      </c>
      <c r="C39" s="248" t="s">
        <v>93</v>
      </c>
      <c r="D39" s="203" t="s">
        <v>130</v>
      </c>
      <c r="E39" s="328" t="s">
        <v>273</v>
      </c>
      <c r="F39" s="918">
        <v>4.0999999999999996</v>
      </c>
      <c r="H39" s="426">
        <v>10</v>
      </c>
      <c r="I39" s="86" t="s">
        <v>328</v>
      </c>
      <c r="K39" s="426">
        <v>10</v>
      </c>
      <c r="L39" s="515" t="s">
        <v>6</v>
      </c>
      <c r="M39" s="248" t="s">
        <v>93</v>
      </c>
      <c r="N39" s="516"/>
      <c r="O39" s="426">
        <v>10</v>
      </c>
      <c r="P39" s="2429" t="s">
        <v>328</v>
      </c>
      <c r="Q39" s="2429"/>
    </row>
    <row r="40" spans="1:17" ht="15.75" x14ac:dyDescent="0.25">
      <c r="A40" s="426">
        <v>11</v>
      </c>
      <c r="B40" s="515" t="s">
        <v>7</v>
      </c>
      <c r="C40" s="86" t="s">
        <v>328</v>
      </c>
      <c r="D40" s="203" t="s">
        <v>130</v>
      </c>
      <c r="E40" s="328"/>
      <c r="F40" s="909"/>
      <c r="H40" s="426">
        <v>11</v>
      </c>
      <c r="I40" s="247" t="s">
        <v>93</v>
      </c>
      <c r="K40" s="426">
        <v>11</v>
      </c>
      <c r="L40" s="515" t="s">
        <v>7</v>
      </c>
      <c r="M40" s="86" t="s">
        <v>328</v>
      </c>
      <c r="N40" s="516"/>
      <c r="O40" s="426">
        <v>11</v>
      </c>
      <c r="P40" s="2415" t="s">
        <v>93</v>
      </c>
      <c r="Q40" s="2415"/>
    </row>
    <row r="41" spans="1:17" ht="15.75" x14ac:dyDescent="0.25">
      <c r="A41" s="426">
        <v>12</v>
      </c>
      <c r="B41" s="515" t="s">
        <v>46</v>
      </c>
      <c r="C41" s="247" t="s">
        <v>170</v>
      </c>
      <c r="D41" s="203" t="s">
        <v>130</v>
      </c>
      <c r="E41" s="328"/>
      <c r="F41" s="918">
        <v>4.2</v>
      </c>
      <c r="H41" s="426">
        <v>12</v>
      </c>
      <c r="I41" s="247" t="s">
        <v>108</v>
      </c>
      <c r="K41" s="426">
        <v>12</v>
      </c>
      <c r="L41" s="515" t="s">
        <v>46</v>
      </c>
      <c r="M41" s="247" t="s">
        <v>170</v>
      </c>
      <c r="N41" s="516"/>
      <c r="O41" s="426">
        <v>12</v>
      </c>
      <c r="P41" s="2413" t="s">
        <v>108</v>
      </c>
      <c r="Q41" s="2413"/>
    </row>
    <row r="42" spans="1:17" ht="15.75" x14ac:dyDescent="0.25">
      <c r="A42" s="426">
        <v>13</v>
      </c>
      <c r="B42" s="515" t="s">
        <v>8</v>
      </c>
      <c r="C42" s="796"/>
      <c r="D42" s="203" t="s">
        <v>43</v>
      </c>
      <c r="E42" s="328" t="s">
        <v>273</v>
      </c>
      <c r="F42" s="908">
        <v>4.3</v>
      </c>
      <c r="H42" s="426">
        <v>13</v>
      </c>
      <c r="I42" s="298"/>
      <c r="K42" s="426">
        <v>13</v>
      </c>
      <c r="L42" s="515" t="s">
        <v>8</v>
      </c>
      <c r="M42" s="796"/>
      <c r="N42" s="516"/>
      <c r="O42" s="426">
        <v>13</v>
      </c>
      <c r="P42" s="2431"/>
      <c r="Q42" s="2431"/>
    </row>
    <row r="43" spans="1:17" ht="15.75" x14ac:dyDescent="0.25">
      <c r="A43" s="426">
        <v>14</v>
      </c>
      <c r="B43" s="515" t="s">
        <v>9</v>
      </c>
      <c r="C43" s="68"/>
      <c r="D43" s="203" t="s">
        <v>43</v>
      </c>
      <c r="E43" s="328"/>
      <c r="F43" s="911"/>
      <c r="H43" s="426">
        <v>14</v>
      </c>
      <c r="I43" s="68"/>
      <c r="K43" s="426">
        <v>14</v>
      </c>
      <c r="L43" s="515" t="s">
        <v>9</v>
      </c>
      <c r="M43" s="68"/>
      <c r="N43" s="516"/>
      <c r="O43" s="426">
        <v>14</v>
      </c>
      <c r="P43" s="2414"/>
      <c r="Q43" s="2414"/>
    </row>
    <row r="44" spans="1:17" ht="15.75" x14ac:dyDescent="0.25">
      <c r="A44" s="426">
        <v>15</v>
      </c>
      <c r="B44" s="515" t="s">
        <v>10</v>
      </c>
      <c r="C44" s="259"/>
      <c r="D44" s="203" t="s">
        <v>43</v>
      </c>
      <c r="E44" s="328"/>
      <c r="F44" s="918"/>
      <c r="H44" s="426">
        <v>15</v>
      </c>
      <c r="I44" s="259"/>
      <c r="K44" s="426">
        <v>15</v>
      </c>
      <c r="L44" s="515" t="s">
        <v>10</v>
      </c>
      <c r="M44" s="259"/>
      <c r="N44" s="516"/>
      <c r="O44" s="426">
        <v>15</v>
      </c>
      <c r="P44" s="2414"/>
      <c r="Q44" s="2414"/>
    </row>
    <row r="45" spans="1:17" ht="15.75" x14ac:dyDescent="0.25">
      <c r="A45" s="426">
        <v>16</v>
      </c>
      <c r="B45" s="515" t="s">
        <v>41</v>
      </c>
      <c r="C45" s="293" t="s">
        <v>93</v>
      </c>
      <c r="D45" s="203" t="s">
        <v>44</v>
      </c>
      <c r="E45" s="328" t="s">
        <v>273</v>
      </c>
      <c r="F45" s="909"/>
      <c r="H45" s="426">
        <v>16</v>
      </c>
      <c r="I45" s="822" t="s">
        <v>93</v>
      </c>
      <c r="K45" s="426">
        <v>16</v>
      </c>
      <c r="L45" s="515" t="s">
        <v>41</v>
      </c>
      <c r="M45" s="293" t="s">
        <v>93</v>
      </c>
      <c r="N45" s="168"/>
      <c r="O45" s="426">
        <v>16</v>
      </c>
      <c r="P45" s="2413" t="s">
        <v>93</v>
      </c>
      <c r="Q45" s="2413"/>
    </row>
    <row r="46" spans="1:17" ht="15.75" x14ac:dyDescent="0.25">
      <c r="A46" s="426">
        <v>17</v>
      </c>
      <c r="B46" s="515" t="s">
        <v>11</v>
      </c>
      <c r="C46" s="248" t="s">
        <v>93</v>
      </c>
      <c r="D46" s="203" t="s">
        <v>43</v>
      </c>
      <c r="E46" s="328" t="s">
        <v>273</v>
      </c>
      <c r="F46" s="908">
        <v>4.5999999999999996</v>
      </c>
      <c r="H46" s="426">
        <v>17</v>
      </c>
      <c r="I46" s="248" t="s">
        <v>328</v>
      </c>
      <c r="K46" s="426">
        <v>17</v>
      </c>
      <c r="L46" s="515" t="s">
        <v>11</v>
      </c>
      <c r="M46" s="248" t="s">
        <v>93</v>
      </c>
      <c r="N46" s="516"/>
      <c r="O46" s="426">
        <v>17</v>
      </c>
      <c r="P46" s="2415" t="s">
        <v>328</v>
      </c>
      <c r="Q46" s="2415"/>
    </row>
    <row r="47" spans="1:17" ht="15.75" x14ac:dyDescent="0.25">
      <c r="A47" s="426">
        <v>18</v>
      </c>
      <c r="B47" s="515" t="s">
        <v>153</v>
      </c>
      <c r="C47" s="69"/>
      <c r="D47" s="203" t="s">
        <v>43</v>
      </c>
      <c r="F47" s="908"/>
      <c r="H47" s="426">
        <v>18</v>
      </c>
      <c r="I47" s="69"/>
      <c r="K47" s="426">
        <v>18</v>
      </c>
      <c r="L47" s="515" t="s">
        <v>153</v>
      </c>
      <c r="M47" s="69"/>
      <c r="N47" s="516"/>
      <c r="O47" s="426">
        <v>18</v>
      </c>
      <c r="P47" s="2432"/>
      <c r="Q47" s="2432"/>
    </row>
    <row r="48" spans="1:17" ht="15.75" x14ac:dyDescent="0.25">
      <c r="A48" s="2319"/>
      <c r="B48" s="2319"/>
      <c r="C48" s="2319"/>
      <c r="D48" s="1154"/>
      <c r="F48" s="155"/>
      <c r="H48" s="2319"/>
      <c r="I48" s="2319"/>
      <c r="K48" s="2319"/>
      <c r="L48" s="2319"/>
      <c r="M48" s="2319"/>
      <c r="N48" s="516"/>
      <c r="O48" s="2430"/>
      <c r="P48" s="2430"/>
      <c r="Q48" s="2430"/>
    </row>
    <row r="49" spans="1:17" ht="15.75" x14ac:dyDescent="0.25">
      <c r="A49" s="426">
        <v>1</v>
      </c>
      <c r="B49" s="515" t="s">
        <v>49</v>
      </c>
      <c r="C49" s="247" t="s">
        <v>897</v>
      </c>
      <c r="D49" s="934" t="s">
        <v>130</v>
      </c>
      <c r="E49" s="328" t="s">
        <v>273</v>
      </c>
      <c r="F49" s="908">
        <v>3.1</v>
      </c>
      <c r="H49" s="426">
        <v>1</v>
      </c>
      <c r="I49" s="1227" t="s">
        <v>897</v>
      </c>
      <c r="K49" s="426">
        <v>1</v>
      </c>
      <c r="L49" s="515" t="s">
        <v>49</v>
      </c>
      <c r="M49" s="1227" t="s">
        <v>902</v>
      </c>
      <c r="N49" s="168"/>
      <c r="O49" s="426">
        <v>1</v>
      </c>
      <c r="P49" s="2415" t="str">
        <f>M49</f>
        <v>LCHCRDHSB84930001284752039467487BTEE20190420B</v>
      </c>
      <c r="Q49" s="2415"/>
    </row>
    <row r="50" spans="1:17" ht="15.75" x14ac:dyDescent="0.25">
      <c r="A50" s="426">
        <v>2</v>
      </c>
      <c r="B50" s="515" t="s">
        <v>15</v>
      </c>
      <c r="C50" s="1809" t="s">
        <v>898</v>
      </c>
      <c r="D50" s="934" t="s">
        <v>44</v>
      </c>
      <c r="E50" s="328"/>
      <c r="F50" s="908">
        <v>8.3000000000000007</v>
      </c>
      <c r="H50" s="426">
        <v>2</v>
      </c>
      <c r="I50" s="106"/>
      <c r="J50" s="524" t="s">
        <v>273</v>
      </c>
      <c r="K50" s="426">
        <v>2</v>
      </c>
      <c r="L50" s="515" t="s">
        <v>15</v>
      </c>
      <c r="M50" s="1227" t="s">
        <v>1132</v>
      </c>
      <c r="N50" s="516"/>
      <c r="O50" s="426">
        <v>2</v>
      </c>
      <c r="P50" s="2414"/>
      <c r="Q50" s="2414"/>
    </row>
    <row r="51" spans="1:17" ht="15.75" x14ac:dyDescent="0.25">
      <c r="A51" s="426">
        <v>3</v>
      </c>
      <c r="B51" s="515" t="s">
        <v>79</v>
      </c>
      <c r="C51" s="1802" t="s">
        <v>613</v>
      </c>
      <c r="D51" s="934" t="s">
        <v>130</v>
      </c>
      <c r="F51" s="921">
        <v>9.1999999999999993</v>
      </c>
      <c r="H51" s="426">
        <v>3</v>
      </c>
      <c r="I51" s="85" t="s">
        <v>613</v>
      </c>
      <c r="K51" s="426">
        <v>3</v>
      </c>
      <c r="L51" s="515" t="s">
        <v>79</v>
      </c>
      <c r="M51" s="85" t="s">
        <v>613</v>
      </c>
      <c r="N51" s="516"/>
      <c r="O51" s="426">
        <v>3</v>
      </c>
      <c r="P51" s="2413" t="s">
        <v>613</v>
      </c>
      <c r="Q51" s="2413"/>
    </row>
    <row r="52" spans="1:17" ht="15.75" x14ac:dyDescent="0.25">
      <c r="A52" s="426">
        <v>4</v>
      </c>
      <c r="B52" s="515" t="s">
        <v>34</v>
      </c>
      <c r="C52" s="1782" t="s">
        <v>110</v>
      </c>
      <c r="D52" s="934" t="s">
        <v>130</v>
      </c>
      <c r="F52" s="908">
        <v>7.1</v>
      </c>
      <c r="H52" s="426">
        <v>4</v>
      </c>
      <c r="I52" s="699" t="s">
        <v>110</v>
      </c>
      <c r="K52" s="426">
        <v>4</v>
      </c>
      <c r="L52" s="515" t="s">
        <v>34</v>
      </c>
      <c r="M52" s="699" t="s">
        <v>110</v>
      </c>
      <c r="N52" s="516"/>
      <c r="O52" s="426">
        <v>4</v>
      </c>
      <c r="P52" s="2413" t="s">
        <v>110</v>
      </c>
      <c r="Q52" s="2413"/>
    </row>
    <row r="53" spans="1:17" ht="15.75" x14ac:dyDescent="0.25">
      <c r="A53" s="426">
        <v>5</v>
      </c>
      <c r="B53" s="515" t="s">
        <v>16</v>
      </c>
      <c r="C53" s="1782" t="b">
        <v>1</v>
      </c>
      <c r="D53" s="934" t="s">
        <v>130</v>
      </c>
      <c r="F53" s="908">
        <v>8.1999999999999993</v>
      </c>
      <c r="H53" s="426">
        <v>5</v>
      </c>
      <c r="I53" s="699" t="b">
        <v>1</v>
      </c>
      <c r="K53" s="426">
        <v>5</v>
      </c>
      <c r="L53" s="515" t="s">
        <v>16</v>
      </c>
      <c r="M53" s="699" t="b">
        <v>1</v>
      </c>
      <c r="N53" s="516"/>
      <c r="O53" s="426">
        <v>5</v>
      </c>
      <c r="P53" s="2413" t="b">
        <v>1</v>
      </c>
      <c r="Q53" s="2413"/>
    </row>
    <row r="54" spans="1:17" ht="15.75" x14ac:dyDescent="0.25">
      <c r="A54" s="426">
        <v>6</v>
      </c>
      <c r="B54" s="515" t="s">
        <v>50</v>
      </c>
      <c r="C54" s="1800" t="s">
        <v>654</v>
      </c>
      <c r="D54" s="934" t="s">
        <v>44</v>
      </c>
      <c r="F54" s="908">
        <v>8.5</v>
      </c>
      <c r="H54" s="426">
        <v>6</v>
      </c>
      <c r="I54" s="701" t="s">
        <v>654</v>
      </c>
      <c r="K54" s="426">
        <v>6</v>
      </c>
      <c r="L54" s="515" t="s">
        <v>50</v>
      </c>
      <c r="M54" s="701" t="s">
        <v>659</v>
      </c>
      <c r="N54" s="516"/>
      <c r="O54" s="426">
        <v>6</v>
      </c>
      <c r="P54" s="2413" t="s">
        <v>659</v>
      </c>
      <c r="Q54" s="2413"/>
    </row>
    <row r="55" spans="1:17" ht="15.75" x14ac:dyDescent="0.25">
      <c r="A55" s="426">
        <v>7</v>
      </c>
      <c r="B55" s="515" t="s">
        <v>13</v>
      </c>
      <c r="C55" s="185" t="s">
        <v>328</v>
      </c>
      <c r="D55" s="934" t="s">
        <v>44</v>
      </c>
      <c r="F55" s="908"/>
      <c r="H55" s="426">
        <v>7</v>
      </c>
      <c r="I55" s="185" t="s">
        <v>328</v>
      </c>
      <c r="K55" s="426">
        <v>7</v>
      </c>
      <c r="L55" s="515" t="s">
        <v>13</v>
      </c>
      <c r="M55" s="86" t="s">
        <v>328</v>
      </c>
      <c r="N55" s="516"/>
      <c r="O55" s="426">
        <v>7</v>
      </c>
      <c r="P55" s="2429" t="s">
        <v>328</v>
      </c>
      <c r="Q55" s="2429"/>
    </row>
    <row r="56" spans="1:17" ht="15.75" x14ac:dyDescent="0.25">
      <c r="A56" s="426">
        <v>8</v>
      </c>
      <c r="B56" s="515" t="s">
        <v>14</v>
      </c>
      <c r="C56" s="261" t="s">
        <v>205</v>
      </c>
      <c r="D56" s="934" t="s">
        <v>130</v>
      </c>
      <c r="E56" s="328" t="s">
        <v>273</v>
      </c>
      <c r="F56" s="914" t="s">
        <v>798</v>
      </c>
      <c r="H56" s="426">
        <v>8</v>
      </c>
      <c r="I56" s="261" t="s">
        <v>205</v>
      </c>
      <c r="J56" s="524" t="s">
        <v>273</v>
      </c>
      <c r="K56" s="426">
        <v>8</v>
      </c>
      <c r="L56" s="515" t="s">
        <v>14</v>
      </c>
      <c r="M56" s="261" t="s">
        <v>205</v>
      </c>
      <c r="N56" s="168"/>
      <c r="O56" s="426">
        <v>8</v>
      </c>
      <c r="P56" s="2415" t="s">
        <v>205</v>
      </c>
      <c r="Q56" s="2415"/>
    </row>
    <row r="57" spans="1:17" ht="15.75" x14ac:dyDescent="0.25">
      <c r="A57" s="426">
        <v>9</v>
      </c>
      <c r="B57" s="515" t="s">
        <v>51</v>
      </c>
      <c r="C57" s="1808" t="s">
        <v>148</v>
      </c>
      <c r="D57" s="934" t="s">
        <v>130</v>
      </c>
      <c r="F57" s="908">
        <v>8.4</v>
      </c>
      <c r="H57" s="426">
        <v>9</v>
      </c>
      <c r="I57" s="250" t="s">
        <v>148</v>
      </c>
      <c r="K57" s="426">
        <v>9</v>
      </c>
      <c r="L57" s="515" t="s">
        <v>51</v>
      </c>
      <c r="M57" s="250" t="s">
        <v>148</v>
      </c>
      <c r="N57" s="168"/>
      <c r="O57" s="426">
        <v>9</v>
      </c>
      <c r="P57" s="2415" t="s">
        <v>148</v>
      </c>
      <c r="Q57" s="2415"/>
    </row>
    <row r="58" spans="1:17" ht="15.75" x14ac:dyDescent="0.25">
      <c r="A58" s="426">
        <v>10</v>
      </c>
      <c r="B58" s="515" t="s">
        <v>35</v>
      </c>
      <c r="C58" s="1808" t="s">
        <v>952</v>
      </c>
      <c r="D58" s="934" t="s">
        <v>44</v>
      </c>
      <c r="E58" s="328" t="s">
        <v>273</v>
      </c>
      <c r="F58" s="908"/>
      <c r="H58" s="426">
        <v>10</v>
      </c>
      <c r="I58" s="703" t="str">
        <f>C58</f>
        <v>LCHSARepoRulebook</v>
      </c>
      <c r="K58" s="426">
        <v>10</v>
      </c>
      <c r="L58" s="515" t="s">
        <v>35</v>
      </c>
      <c r="M58" s="703" t="str">
        <f>I58</f>
        <v>LCHSARepoRulebook</v>
      </c>
      <c r="N58" s="168"/>
      <c r="O58" s="426">
        <v>10</v>
      </c>
      <c r="P58" s="2413" t="str">
        <f>M58</f>
        <v>LCHSARepoRulebook</v>
      </c>
      <c r="Q58" s="2413"/>
    </row>
    <row r="59" spans="1:17" ht="15.75" x14ac:dyDescent="0.25">
      <c r="A59" s="426">
        <v>11</v>
      </c>
      <c r="B59" s="515" t="s">
        <v>52</v>
      </c>
      <c r="C59" s="69"/>
      <c r="D59" s="934" t="s">
        <v>44</v>
      </c>
      <c r="F59" s="908"/>
      <c r="H59" s="426">
        <v>11</v>
      </c>
      <c r="I59" s="69"/>
      <c r="K59" s="426">
        <v>11</v>
      </c>
      <c r="L59" s="515" t="s">
        <v>52</v>
      </c>
      <c r="M59" s="69"/>
      <c r="N59" s="168"/>
      <c r="O59" s="426">
        <v>11</v>
      </c>
      <c r="P59" s="2414"/>
      <c r="Q59" s="2414"/>
    </row>
    <row r="60" spans="1:17" ht="15.75" x14ac:dyDescent="0.25">
      <c r="A60" s="426">
        <v>12</v>
      </c>
      <c r="B60" s="515" t="s">
        <v>53</v>
      </c>
      <c r="C60" s="641" t="s">
        <v>660</v>
      </c>
      <c r="D60" s="934" t="s">
        <v>130</v>
      </c>
      <c r="F60" s="50"/>
      <c r="H60" s="426">
        <v>12</v>
      </c>
      <c r="I60" s="641" t="str">
        <f>C60</f>
        <v>2020-04-20T10:57:30Z</v>
      </c>
      <c r="J60" s="524" t="s">
        <v>273</v>
      </c>
      <c r="K60" s="426">
        <v>12</v>
      </c>
      <c r="L60" s="515" t="s">
        <v>53</v>
      </c>
      <c r="M60" s="701" t="s">
        <v>661</v>
      </c>
      <c r="N60" s="168"/>
      <c r="O60" s="426">
        <v>12</v>
      </c>
      <c r="P60" s="2426" t="str">
        <f>P54</f>
        <v>2020-04-20T11:28:31Z</v>
      </c>
      <c r="Q60" s="2427"/>
    </row>
    <row r="61" spans="1:17" ht="15.75" x14ac:dyDescent="0.25">
      <c r="A61" s="426">
        <v>13</v>
      </c>
      <c r="B61" s="515" t="s">
        <v>54</v>
      </c>
      <c r="C61" s="85" t="s">
        <v>614</v>
      </c>
      <c r="D61" s="934" t="s">
        <v>130</v>
      </c>
      <c r="F61" s="916"/>
      <c r="H61" s="426">
        <v>13</v>
      </c>
      <c r="I61" s="85" t="s">
        <v>614</v>
      </c>
      <c r="K61" s="426">
        <v>13</v>
      </c>
      <c r="L61" s="515" t="s">
        <v>54</v>
      </c>
      <c r="M61" s="1232" t="s">
        <v>614</v>
      </c>
      <c r="N61" s="516"/>
      <c r="O61" s="426">
        <v>13</v>
      </c>
      <c r="P61" s="2424" t="str">
        <f>M61</f>
        <v>2020-04-21</v>
      </c>
      <c r="Q61" s="2425"/>
    </row>
    <row r="62" spans="1:17" ht="15.75" x14ac:dyDescent="0.25">
      <c r="A62" s="426">
        <v>14</v>
      </c>
      <c r="B62" s="515" t="s">
        <v>37</v>
      </c>
      <c r="C62" s="85" t="s">
        <v>615</v>
      </c>
      <c r="D62" s="934" t="s">
        <v>44</v>
      </c>
      <c r="E62" s="717" t="s">
        <v>273</v>
      </c>
      <c r="F62" s="916"/>
      <c r="H62" s="426">
        <v>14</v>
      </c>
      <c r="I62" s="85" t="s">
        <v>615</v>
      </c>
      <c r="K62" s="426">
        <v>14</v>
      </c>
      <c r="L62" s="515" t="s">
        <v>37</v>
      </c>
      <c r="M62" s="1232" t="s">
        <v>615</v>
      </c>
      <c r="N62" s="516"/>
      <c r="O62" s="426">
        <v>14</v>
      </c>
      <c r="P62" s="2424" t="str">
        <f>M62</f>
        <v>2020-04-28</v>
      </c>
      <c r="Q62" s="2425"/>
    </row>
    <row r="63" spans="1:17" s="7" customFormat="1" ht="15.75" x14ac:dyDescent="0.25">
      <c r="A63" s="426">
        <v>15</v>
      </c>
      <c r="B63" s="515" t="s">
        <v>55</v>
      </c>
      <c r="C63" s="1162" t="s">
        <v>901</v>
      </c>
      <c r="D63" s="934" t="s">
        <v>723</v>
      </c>
      <c r="E63" s="139"/>
      <c r="F63" s="908"/>
      <c r="H63" s="426">
        <v>15</v>
      </c>
      <c r="I63" s="1163" t="s">
        <v>901</v>
      </c>
      <c r="J63" s="230"/>
      <c r="K63" s="426">
        <v>15</v>
      </c>
      <c r="L63" s="515" t="s">
        <v>55</v>
      </c>
      <c r="M63" s="1163" t="s">
        <v>901</v>
      </c>
      <c r="N63" s="516"/>
      <c r="O63" s="426">
        <v>15</v>
      </c>
      <c r="P63" s="2413" t="s">
        <v>901</v>
      </c>
      <c r="Q63" s="2413"/>
    </row>
    <row r="64" spans="1:17" s="7" customFormat="1" ht="15.75" x14ac:dyDescent="0.25">
      <c r="A64" s="426">
        <v>16</v>
      </c>
      <c r="B64" s="515" t="s">
        <v>56</v>
      </c>
      <c r="C64" s="94"/>
      <c r="D64" s="934" t="s">
        <v>44</v>
      </c>
      <c r="E64" s="328" t="s">
        <v>273</v>
      </c>
      <c r="F64" s="908">
        <v>5.3</v>
      </c>
      <c r="H64" s="426">
        <v>16</v>
      </c>
      <c r="I64" s="94"/>
      <c r="J64" s="230"/>
      <c r="K64" s="426">
        <v>16</v>
      </c>
      <c r="L64" s="515" t="s">
        <v>56</v>
      </c>
      <c r="M64" s="655"/>
      <c r="N64" s="516"/>
      <c r="O64" s="426">
        <v>16</v>
      </c>
      <c r="P64" s="2422"/>
      <c r="Q64" s="2422"/>
    </row>
    <row r="65" spans="1:17" ht="15.75" x14ac:dyDescent="0.25">
      <c r="A65" s="426">
        <v>17</v>
      </c>
      <c r="B65" s="515" t="s">
        <v>57</v>
      </c>
      <c r="C65" s="118"/>
      <c r="D65" s="934" t="s">
        <v>43</v>
      </c>
      <c r="E65" s="328" t="s">
        <v>273</v>
      </c>
      <c r="F65" s="915">
        <v>5.4</v>
      </c>
      <c r="H65" s="426">
        <v>17</v>
      </c>
      <c r="I65" s="118"/>
      <c r="K65" s="426">
        <v>17</v>
      </c>
      <c r="L65" s="515" t="s">
        <v>57</v>
      </c>
      <c r="M65" s="700"/>
      <c r="N65" s="516"/>
      <c r="O65" s="426">
        <v>17</v>
      </c>
      <c r="P65" s="2414"/>
      <c r="Q65" s="2414"/>
    </row>
    <row r="66" spans="1:17" ht="15.75" x14ac:dyDescent="0.25">
      <c r="A66" s="426">
        <v>18</v>
      </c>
      <c r="B66" s="515" t="s">
        <v>129</v>
      </c>
      <c r="C66" s="248" t="s">
        <v>105</v>
      </c>
      <c r="D66" s="934" t="s">
        <v>130</v>
      </c>
      <c r="E66" s="328" t="s">
        <v>273</v>
      </c>
      <c r="F66" s="908">
        <v>6.3</v>
      </c>
      <c r="H66" s="426">
        <v>18</v>
      </c>
      <c r="I66" s="248" t="s">
        <v>105</v>
      </c>
      <c r="K66" s="426">
        <v>18</v>
      </c>
      <c r="L66" s="515" t="s">
        <v>129</v>
      </c>
      <c r="M66" s="699" t="s">
        <v>105</v>
      </c>
      <c r="N66" s="516"/>
      <c r="O66" s="426">
        <v>18</v>
      </c>
      <c r="P66" s="2413" t="s">
        <v>105</v>
      </c>
      <c r="Q66" s="2413"/>
    </row>
    <row r="67" spans="1:17" ht="15.75" x14ac:dyDescent="0.25">
      <c r="A67" s="426">
        <v>19</v>
      </c>
      <c r="B67" s="515" t="s">
        <v>17</v>
      </c>
      <c r="C67" s="248" t="b">
        <v>0</v>
      </c>
      <c r="D67" s="934" t="s">
        <v>130</v>
      </c>
      <c r="F67" s="908"/>
      <c r="H67" s="426">
        <v>19</v>
      </c>
      <c r="I67" s="248" t="b">
        <v>0</v>
      </c>
      <c r="K67" s="426">
        <v>19</v>
      </c>
      <c r="L67" s="515" t="s">
        <v>17</v>
      </c>
      <c r="M67" s="248" t="b">
        <v>0</v>
      </c>
      <c r="N67" s="516"/>
      <c r="O67" s="426">
        <v>19</v>
      </c>
      <c r="P67" s="2415" t="b">
        <v>0</v>
      </c>
      <c r="Q67" s="2415"/>
    </row>
    <row r="68" spans="1:17" ht="15.75" x14ac:dyDescent="0.25">
      <c r="A68" s="426">
        <v>20</v>
      </c>
      <c r="B68" s="515" t="s">
        <v>18</v>
      </c>
      <c r="C68" s="248" t="s">
        <v>111</v>
      </c>
      <c r="D68" s="545" t="s">
        <v>130</v>
      </c>
      <c r="E68" s="328"/>
      <c r="F68" s="908">
        <v>6.15</v>
      </c>
      <c r="H68" s="426">
        <v>20</v>
      </c>
      <c r="I68" s="248" t="s">
        <v>111</v>
      </c>
      <c r="K68" s="426">
        <v>20</v>
      </c>
      <c r="L68" s="515" t="s">
        <v>18</v>
      </c>
      <c r="M68" s="248" t="s">
        <v>111</v>
      </c>
      <c r="N68" s="516"/>
      <c r="O68" s="426">
        <v>20</v>
      </c>
      <c r="P68" s="2415" t="s">
        <v>111</v>
      </c>
      <c r="Q68" s="2415"/>
    </row>
    <row r="69" spans="1:17" ht="15.75" x14ac:dyDescent="0.25">
      <c r="A69" s="426">
        <v>21</v>
      </c>
      <c r="B69" s="515" t="s">
        <v>58</v>
      </c>
      <c r="C69" s="248" t="b">
        <v>0</v>
      </c>
      <c r="D69" s="934" t="s">
        <v>130</v>
      </c>
      <c r="F69" s="908"/>
      <c r="H69" s="426">
        <v>21</v>
      </c>
      <c r="I69" s="248" t="b">
        <v>0</v>
      </c>
      <c r="K69" s="426">
        <v>21</v>
      </c>
      <c r="L69" s="515" t="s">
        <v>58</v>
      </c>
      <c r="M69" s="248" t="b">
        <v>0</v>
      </c>
      <c r="N69" s="516"/>
      <c r="O69" s="426">
        <v>21</v>
      </c>
      <c r="P69" s="2415" t="b">
        <v>0</v>
      </c>
      <c r="Q69" s="2415"/>
    </row>
    <row r="70" spans="1:17" ht="15.75" x14ac:dyDescent="0.25">
      <c r="A70" s="426">
        <v>22</v>
      </c>
      <c r="B70" s="515" t="s">
        <v>619</v>
      </c>
      <c r="C70" s="71" t="s">
        <v>195</v>
      </c>
      <c r="D70" s="934" t="s">
        <v>130</v>
      </c>
      <c r="E70" s="328" t="s">
        <v>273</v>
      </c>
      <c r="F70" s="908"/>
      <c r="H70" s="426">
        <v>22</v>
      </c>
      <c r="I70" s="71" t="s">
        <v>195</v>
      </c>
      <c r="K70" s="426">
        <v>22</v>
      </c>
      <c r="L70" s="515" t="s">
        <v>619</v>
      </c>
      <c r="M70" s="71" t="s">
        <v>195</v>
      </c>
      <c r="N70" s="516"/>
      <c r="O70" s="426">
        <v>22</v>
      </c>
      <c r="P70" s="2415" t="s">
        <v>195</v>
      </c>
      <c r="Q70" s="2415"/>
    </row>
    <row r="71" spans="1:17" ht="15.75" x14ac:dyDescent="0.25">
      <c r="A71" s="426">
        <v>23</v>
      </c>
      <c r="B71" s="515" t="s">
        <v>59</v>
      </c>
      <c r="C71" s="72">
        <v>-6.1000000000000004E-3</v>
      </c>
      <c r="D71" s="934" t="s">
        <v>44</v>
      </c>
      <c r="F71" s="919">
        <v>5.0999999999999996</v>
      </c>
      <c r="H71" s="426">
        <v>23</v>
      </c>
      <c r="I71" s="72">
        <v>-6.1000000000000004E-3</v>
      </c>
      <c r="K71" s="426">
        <v>23</v>
      </c>
      <c r="L71" s="515" t="s">
        <v>59</v>
      </c>
      <c r="M71" s="72">
        <v>-5.7000000000000002E-3</v>
      </c>
      <c r="N71" s="516"/>
      <c r="O71" s="426">
        <v>23</v>
      </c>
      <c r="P71" s="2423">
        <v>-5.7000000000000002E-3</v>
      </c>
      <c r="Q71" s="2423"/>
    </row>
    <row r="72" spans="1:17" ht="15.75" x14ac:dyDescent="0.25">
      <c r="A72" s="426">
        <v>24</v>
      </c>
      <c r="B72" s="515" t="s">
        <v>60</v>
      </c>
      <c r="C72" s="248" t="s">
        <v>112</v>
      </c>
      <c r="D72" s="934" t="s">
        <v>44</v>
      </c>
      <c r="F72" s="908"/>
      <c r="H72" s="426">
        <v>24</v>
      </c>
      <c r="I72" s="248" t="s">
        <v>112</v>
      </c>
      <c r="K72" s="426">
        <v>24</v>
      </c>
      <c r="L72" s="515" t="s">
        <v>60</v>
      </c>
      <c r="M72" s="248" t="s">
        <v>112</v>
      </c>
      <c r="N72" s="516"/>
      <c r="O72" s="426">
        <v>24</v>
      </c>
      <c r="P72" s="2415" t="s">
        <v>112</v>
      </c>
      <c r="Q72" s="2415"/>
    </row>
    <row r="73" spans="1:17" ht="15.75" x14ac:dyDescent="0.25">
      <c r="A73" s="426">
        <v>25</v>
      </c>
      <c r="B73" s="515" t="s">
        <v>61</v>
      </c>
      <c r="C73" s="68"/>
      <c r="D73" s="934" t="s">
        <v>44</v>
      </c>
      <c r="F73" s="908"/>
      <c r="H73" s="426">
        <v>25</v>
      </c>
      <c r="I73" s="68"/>
      <c r="K73" s="426">
        <v>25</v>
      </c>
      <c r="L73" s="515" t="s">
        <v>61</v>
      </c>
      <c r="M73" s="68"/>
      <c r="N73" s="516"/>
      <c r="O73" s="426">
        <v>25</v>
      </c>
      <c r="P73" s="2414"/>
      <c r="Q73" s="2414"/>
    </row>
    <row r="74" spans="1:17" ht="15.75" x14ac:dyDescent="0.25">
      <c r="A74" s="426">
        <v>26</v>
      </c>
      <c r="B74" s="515" t="s">
        <v>62</v>
      </c>
      <c r="C74" s="68"/>
      <c r="D74" s="934" t="s">
        <v>44</v>
      </c>
      <c r="F74" s="908"/>
      <c r="H74" s="426">
        <v>26</v>
      </c>
      <c r="I74" s="68"/>
      <c r="K74" s="426">
        <v>26</v>
      </c>
      <c r="L74" s="515" t="s">
        <v>62</v>
      </c>
      <c r="M74" s="68"/>
      <c r="N74" s="516"/>
      <c r="O74" s="426">
        <v>26</v>
      </c>
      <c r="P74" s="2414"/>
      <c r="Q74" s="2414"/>
    </row>
    <row r="75" spans="1:17" ht="15.75" x14ac:dyDescent="0.25">
      <c r="A75" s="426">
        <v>27</v>
      </c>
      <c r="B75" s="515" t="s">
        <v>63</v>
      </c>
      <c r="C75" s="68"/>
      <c r="D75" s="934" t="s">
        <v>44</v>
      </c>
      <c r="F75" s="908"/>
      <c r="H75" s="426">
        <v>27</v>
      </c>
      <c r="I75" s="68"/>
      <c r="K75" s="426">
        <v>27</v>
      </c>
      <c r="L75" s="515" t="s">
        <v>63</v>
      </c>
      <c r="M75" s="68"/>
      <c r="N75" s="516"/>
      <c r="O75" s="426">
        <v>27</v>
      </c>
      <c r="P75" s="2414"/>
      <c r="Q75" s="2414"/>
    </row>
    <row r="76" spans="1:17" ht="15.75" x14ac:dyDescent="0.25">
      <c r="A76" s="426">
        <v>28</v>
      </c>
      <c r="B76" s="515" t="s">
        <v>64</v>
      </c>
      <c r="C76" s="68"/>
      <c r="D76" s="934" t="s">
        <v>44</v>
      </c>
      <c r="F76" s="908"/>
      <c r="H76" s="426">
        <v>28</v>
      </c>
      <c r="I76" s="68"/>
      <c r="K76" s="426">
        <v>28</v>
      </c>
      <c r="L76" s="515" t="s">
        <v>64</v>
      </c>
      <c r="M76" s="68"/>
      <c r="N76" s="516"/>
      <c r="O76" s="426">
        <v>28</v>
      </c>
      <c r="P76" s="2414"/>
      <c r="Q76" s="2414"/>
    </row>
    <row r="77" spans="1:17" ht="15.75" x14ac:dyDescent="0.25">
      <c r="A77" s="426">
        <v>29</v>
      </c>
      <c r="B77" s="515" t="s">
        <v>65</v>
      </c>
      <c r="C77" s="68"/>
      <c r="D77" s="934" t="s">
        <v>44</v>
      </c>
      <c r="F77" s="908"/>
      <c r="H77" s="426">
        <v>29</v>
      </c>
      <c r="I77" s="68"/>
      <c r="K77" s="426">
        <v>29</v>
      </c>
      <c r="L77" s="515" t="s">
        <v>65</v>
      </c>
      <c r="M77" s="68"/>
      <c r="N77" s="516"/>
      <c r="O77" s="426">
        <v>29</v>
      </c>
      <c r="P77" s="2414"/>
      <c r="Q77" s="2414"/>
    </row>
    <row r="78" spans="1:17" ht="15.75" x14ac:dyDescent="0.25">
      <c r="A78" s="426">
        <v>30</v>
      </c>
      <c r="B78" s="515" t="s">
        <v>66</v>
      </c>
      <c r="C78" s="68"/>
      <c r="D78" s="934" t="s">
        <v>44</v>
      </c>
      <c r="F78" s="908"/>
      <c r="H78" s="426">
        <v>30</v>
      </c>
      <c r="I78" s="68"/>
      <c r="K78" s="426">
        <v>30</v>
      </c>
      <c r="L78" s="515" t="s">
        <v>66</v>
      </c>
      <c r="M78" s="68"/>
      <c r="N78" s="516"/>
      <c r="O78" s="426">
        <v>30</v>
      </c>
      <c r="P78" s="2414"/>
      <c r="Q78" s="2414"/>
    </row>
    <row r="79" spans="1:17" ht="15.75" x14ac:dyDescent="0.25">
      <c r="A79" s="426">
        <v>31</v>
      </c>
      <c r="B79" s="515" t="s">
        <v>67</v>
      </c>
      <c r="C79" s="68"/>
      <c r="D79" s="934" t="s">
        <v>44</v>
      </c>
      <c r="F79" s="908"/>
      <c r="H79" s="426">
        <v>31</v>
      </c>
      <c r="I79" s="68"/>
      <c r="K79" s="426">
        <v>31</v>
      </c>
      <c r="L79" s="515" t="s">
        <v>67</v>
      </c>
      <c r="M79" s="68"/>
      <c r="N79" s="516"/>
      <c r="O79" s="426">
        <v>31</v>
      </c>
      <c r="P79" s="2414"/>
      <c r="Q79" s="2414"/>
    </row>
    <row r="80" spans="1:17" ht="15.75" x14ac:dyDescent="0.25">
      <c r="A80" s="426">
        <v>32</v>
      </c>
      <c r="B80" s="515" t="s">
        <v>68</v>
      </c>
      <c r="C80" s="68"/>
      <c r="D80" s="934" t="s">
        <v>44</v>
      </c>
      <c r="F80" s="908"/>
      <c r="H80" s="426">
        <v>32</v>
      </c>
      <c r="I80" s="68"/>
      <c r="K80" s="426">
        <v>32</v>
      </c>
      <c r="L80" s="515" t="s">
        <v>68</v>
      </c>
      <c r="M80" s="68"/>
      <c r="N80" s="516"/>
      <c r="O80" s="426">
        <v>32</v>
      </c>
      <c r="P80" s="2414"/>
      <c r="Q80" s="2414"/>
    </row>
    <row r="81" spans="1:17" ht="15.75" x14ac:dyDescent="0.25">
      <c r="A81" s="426">
        <v>35</v>
      </c>
      <c r="B81" s="515" t="s">
        <v>72</v>
      </c>
      <c r="C81" s="68"/>
      <c r="D81" s="934" t="s">
        <v>43</v>
      </c>
      <c r="F81" s="908"/>
      <c r="H81" s="426">
        <v>35</v>
      </c>
      <c r="I81" s="68"/>
      <c r="K81" s="426">
        <v>35</v>
      </c>
      <c r="L81" s="515" t="s">
        <v>72</v>
      </c>
      <c r="M81" s="68"/>
      <c r="N81" s="516"/>
      <c r="O81" s="426">
        <v>35</v>
      </c>
      <c r="P81" s="2414"/>
      <c r="Q81" s="2414"/>
    </row>
    <row r="82" spans="1:17" ht="15.75" x14ac:dyDescent="0.25">
      <c r="A82" s="426">
        <v>36</v>
      </c>
      <c r="B82" s="515" t="s">
        <v>73</v>
      </c>
      <c r="C82" s="68"/>
      <c r="D82" s="934" t="s">
        <v>44</v>
      </c>
      <c r="F82" s="908"/>
      <c r="H82" s="426">
        <v>36</v>
      </c>
      <c r="I82" s="68"/>
      <c r="K82" s="426">
        <v>36</v>
      </c>
      <c r="L82" s="515" t="s">
        <v>73</v>
      </c>
      <c r="M82" s="68"/>
      <c r="N82" s="516"/>
      <c r="O82" s="426">
        <v>36</v>
      </c>
      <c r="P82" s="2414"/>
      <c r="Q82" s="2414"/>
    </row>
    <row r="83" spans="1:17" ht="15.75" x14ac:dyDescent="0.25">
      <c r="A83" s="426">
        <v>37</v>
      </c>
      <c r="B83" s="515" t="s">
        <v>69</v>
      </c>
      <c r="C83" s="251">
        <v>10213826.02739726</v>
      </c>
      <c r="D83" s="934" t="s">
        <v>130</v>
      </c>
      <c r="F83" s="909"/>
      <c r="H83" s="426">
        <v>37</v>
      </c>
      <c r="I83" s="251">
        <v>10213826.02739726</v>
      </c>
      <c r="K83" s="426">
        <v>37</v>
      </c>
      <c r="L83" s="515" t="s">
        <v>69</v>
      </c>
      <c r="M83" s="251">
        <v>12253111.232876712</v>
      </c>
      <c r="N83" s="516"/>
      <c r="O83" s="426">
        <v>37</v>
      </c>
      <c r="P83" s="2418">
        <v>12253111.232876712</v>
      </c>
      <c r="Q83" s="2418"/>
    </row>
    <row r="84" spans="1:17" ht="15.75" x14ac:dyDescent="0.25">
      <c r="A84" s="426">
        <v>38</v>
      </c>
      <c r="B84" s="515" t="s">
        <v>70</v>
      </c>
      <c r="C84" s="251">
        <v>10213820.83536903</v>
      </c>
      <c r="D84" s="934" t="s">
        <v>44</v>
      </c>
      <c r="F84" s="909"/>
      <c r="H84" s="426">
        <v>38</v>
      </c>
      <c r="I84" s="251">
        <v>10213820.83536903</v>
      </c>
      <c r="K84" s="426">
        <v>38</v>
      </c>
      <c r="L84" s="515" t="s">
        <v>70</v>
      </c>
      <c r="M84" s="632">
        <v>12105859.468635617</v>
      </c>
      <c r="N84" s="516"/>
      <c r="O84" s="426">
        <v>38</v>
      </c>
      <c r="P84" s="2418">
        <v>12105859.468635617</v>
      </c>
      <c r="Q84" s="2418"/>
    </row>
    <row r="85" spans="1:17" ht="15.75" x14ac:dyDescent="0.25">
      <c r="A85" s="426">
        <v>39</v>
      </c>
      <c r="B85" s="515" t="s">
        <v>71</v>
      </c>
      <c r="C85" s="248" t="s">
        <v>99</v>
      </c>
      <c r="D85" s="934" t="s">
        <v>130</v>
      </c>
      <c r="F85" s="908"/>
      <c r="H85" s="426">
        <v>39</v>
      </c>
      <c r="I85" s="248" t="s">
        <v>99</v>
      </c>
      <c r="K85" s="426">
        <v>39</v>
      </c>
      <c r="L85" s="515" t="s">
        <v>71</v>
      </c>
      <c r="M85" s="253" t="s">
        <v>99</v>
      </c>
      <c r="N85" s="516"/>
      <c r="O85" s="426">
        <v>39</v>
      </c>
      <c r="P85" s="2415" t="s">
        <v>99</v>
      </c>
      <c r="Q85" s="2415"/>
    </row>
    <row r="86" spans="1:17" ht="15.75" x14ac:dyDescent="0.25">
      <c r="A86" s="426">
        <v>73</v>
      </c>
      <c r="B86" s="515" t="s">
        <v>81</v>
      </c>
      <c r="C86" s="1860" t="b">
        <v>0</v>
      </c>
      <c r="D86" s="545" t="s">
        <v>130</v>
      </c>
      <c r="E86" s="328" t="s">
        <v>273</v>
      </c>
      <c r="F86" s="908">
        <v>6.1</v>
      </c>
      <c r="H86" s="426">
        <v>73</v>
      </c>
      <c r="I86" s="1860" t="b">
        <v>0</v>
      </c>
      <c r="K86" s="426">
        <v>73</v>
      </c>
      <c r="L86" s="515" t="s">
        <v>81</v>
      </c>
      <c r="M86" s="1860" t="b">
        <v>0</v>
      </c>
      <c r="N86" s="516"/>
      <c r="O86" s="426">
        <v>73</v>
      </c>
      <c r="P86" s="2421" t="b">
        <v>0</v>
      </c>
      <c r="Q86" s="2421"/>
    </row>
    <row r="87" spans="1:17" ht="15.75" x14ac:dyDescent="0.25">
      <c r="A87" s="426">
        <v>74</v>
      </c>
      <c r="B87" s="515" t="s">
        <v>78</v>
      </c>
      <c r="C87" s="1162" t="s">
        <v>901</v>
      </c>
      <c r="D87" s="935" t="s">
        <v>723</v>
      </c>
      <c r="F87" s="908"/>
      <c r="H87" s="426">
        <v>74</v>
      </c>
      <c r="I87" s="1163" t="s">
        <v>901</v>
      </c>
      <c r="K87" s="426">
        <v>74</v>
      </c>
      <c r="L87" s="515" t="s">
        <v>78</v>
      </c>
      <c r="M87" s="1163" t="s">
        <v>901</v>
      </c>
      <c r="N87" s="516"/>
      <c r="O87" s="426">
        <v>74</v>
      </c>
      <c r="P87" s="2428" t="s">
        <v>901</v>
      </c>
      <c r="Q87" s="2428"/>
    </row>
    <row r="88" spans="1:17" ht="15.75" x14ac:dyDescent="0.25">
      <c r="A88" s="426">
        <v>75</v>
      </c>
      <c r="B88" s="515" t="s">
        <v>19</v>
      </c>
      <c r="C88" s="248" t="s">
        <v>113</v>
      </c>
      <c r="D88" s="545" t="s">
        <v>44</v>
      </c>
      <c r="F88" s="916"/>
      <c r="H88" s="426">
        <v>75</v>
      </c>
      <c r="I88" s="248" t="s">
        <v>113</v>
      </c>
      <c r="K88" s="426">
        <v>75</v>
      </c>
      <c r="L88" s="515" t="s">
        <v>19</v>
      </c>
      <c r="M88" s="248" t="s">
        <v>113</v>
      </c>
      <c r="N88" s="516"/>
      <c r="O88" s="426">
        <v>75</v>
      </c>
      <c r="P88" s="2415" t="s">
        <v>113</v>
      </c>
      <c r="Q88" s="2415"/>
    </row>
    <row r="89" spans="1:17" ht="15.75" x14ac:dyDescent="0.25">
      <c r="A89" s="426">
        <v>76</v>
      </c>
      <c r="B89" s="1006" t="s">
        <v>30</v>
      </c>
      <c r="C89" s="68"/>
      <c r="D89" s="545" t="s">
        <v>44</v>
      </c>
      <c r="F89" s="908"/>
      <c r="H89" s="426">
        <v>76</v>
      </c>
      <c r="I89" s="68"/>
      <c r="K89" s="426">
        <v>76</v>
      </c>
      <c r="L89" s="1006" t="s">
        <v>30</v>
      </c>
      <c r="M89" s="68"/>
      <c r="N89" s="516"/>
      <c r="O89" s="426">
        <v>76</v>
      </c>
      <c r="P89" s="2414"/>
      <c r="Q89" s="2414"/>
    </row>
    <row r="90" spans="1:17" ht="15.75" x14ac:dyDescent="0.25">
      <c r="A90" s="426">
        <v>77</v>
      </c>
      <c r="B90" s="1006" t="s">
        <v>31</v>
      </c>
      <c r="C90" s="68"/>
      <c r="D90" s="545" t="s">
        <v>44</v>
      </c>
      <c r="F90" s="908"/>
      <c r="H90" s="426">
        <v>77</v>
      </c>
      <c r="I90" s="68"/>
      <c r="K90" s="426">
        <v>77</v>
      </c>
      <c r="L90" s="1006" t="s">
        <v>31</v>
      </c>
      <c r="M90" s="68"/>
      <c r="N90" s="516"/>
      <c r="O90" s="426">
        <v>77</v>
      </c>
      <c r="P90" s="2414"/>
      <c r="Q90" s="2414"/>
    </row>
    <row r="91" spans="1:17" ht="15.75" x14ac:dyDescent="0.25">
      <c r="A91" s="426">
        <v>78</v>
      </c>
      <c r="B91" s="1006" t="s">
        <v>77</v>
      </c>
      <c r="C91" s="248" t="s">
        <v>92</v>
      </c>
      <c r="D91" s="545" t="s">
        <v>44</v>
      </c>
      <c r="F91" s="908"/>
      <c r="H91" s="426">
        <v>78</v>
      </c>
      <c r="I91" s="248" t="s">
        <v>92</v>
      </c>
      <c r="K91" s="426">
        <v>78</v>
      </c>
      <c r="L91" s="1006" t="s">
        <v>77</v>
      </c>
      <c r="M91" s="253" t="s">
        <v>92</v>
      </c>
      <c r="N91" s="516"/>
      <c r="O91" s="426">
        <v>78</v>
      </c>
      <c r="P91" s="2415" t="s">
        <v>92</v>
      </c>
      <c r="Q91" s="2415"/>
    </row>
    <row r="92" spans="1:17" ht="15.75" x14ac:dyDescent="0.25">
      <c r="A92" s="426">
        <v>79</v>
      </c>
      <c r="B92" s="1006" t="s">
        <v>76</v>
      </c>
      <c r="C92" s="248" t="s">
        <v>118</v>
      </c>
      <c r="D92" s="545" t="s">
        <v>44</v>
      </c>
      <c r="F92" s="908">
        <v>6.12</v>
      </c>
      <c r="H92" s="426">
        <v>79</v>
      </c>
      <c r="I92" s="248" t="s">
        <v>118</v>
      </c>
      <c r="K92" s="426">
        <v>79</v>
      </c>
      <c r="L92" s="1006" t="s">
        <v>76</v>
      </c>
      <c r="M92" s="253" t="s">
        <v>118</v>
      </c>
      <c r="N92" s="516"/>
      <c r="O92" s="426">
        <v>79</v>
      </c>
      <c r="P92" s="2415" t="s">
        <v>118</v>
      </c>
      <c r="Q92" s="2415"/>
    </row>
    <row r="93" spans="1:17" ht="15.75" x14ac:dyDescent="0.25">
      <c r="A93" s="426">
        <v>83</v>
      </c>
      <c r="B93" s="1006" t="s">
        <v>20</v>
      </c>
      <c r="C93" s="125">
        <v>-10000000</v>
      </c>
      <c r="D93" s="545" t="s">
        <v>44</v>
      </c>
      <c r="E93" s="328" t="s">
        <v>273</v>
      </c>
      <c r="F93" s="908"/>
      <c r="H93" s="426">
        <v>83</v>
      </c>
      <c r="I93" s="251">
        <v>10000000</v>
      </c>
      <c r="K93" s="426">
        <v>83</v>
      </c>
      <c r="L93" s="1006" t="s">
        <v>20</v>
      </c>
      <c r="M93" s="251">
        <v>12000000</v>
      </c>
      <c r="N93" s="516"/>
      <c r="O93" s="426">
        <v>83</v>
      </c>
      <c r="P93" s="2420">
        <v>-12000000</v>
      </c>
      <c r="Q93" s="2420"/>
    </row>
    <row r="94" spans="1:17" ht="15.75" x14ac:dyDescent="0.25">
      <c r="A94" s="426">
        <v>85</v>
      </c>
      <c r="B94" s="515" t="s">
        <v>21</v>
      </c>
      <c r="C94" s="248" t="s">
        <v>99</v>
      </c>
      <c r="D94" s="545" t="s">
        <v>43</v>
      </c>
      <c r="F94" s="918">
        <v>6.5</v>
      </c>
      <c r="H94" s="426">
        <v>85</v>
      </c>
      <c r="I94" s="248" t="s">
        <v>99</v>
      </c>
      <c r="K94" s="426">
        <v>85</v>
      </c>
      <c r="L94" s="515" t="s">
        <v>21</v>
      </c>
      <c r="M94" s="253" t="s">
        <v>99</v>
      </c>
      <c r="N94" s="516"/>
      <c r="O94" s="426">
        <v>85</v>
      </c>
      <c r="P94" s="2415" t="s">
        <v>99</v>
      </c>
      <c r="Q94" s="2415"/>
    </row>
    <row r="95" spans="1:17" ht="15.75" x14ac:dyDescent="0.25">
      <c r="A95" s="426">
        <v>86</v>
      </c>
      <c r="B95" s="515" t="s">
        <v>22</v>
      </c>
      <c r="C95" s="1238"/>
      <c r="D95" s="545" t="s">
        <v>43</v>
      </c>
      <c r="E95" s="328" t="s">
        <v>273</v>
      </c>
      <c r="F95" s="908">
        <v>6.6</v>
      </c>
      <c r="H95" s="426">
        <v>86</v>
      </c>
      <c r="I95" s="1238"/>
      <c r="K95" s="426">
        <v>86</v>
      </c>
      <c r="L95" s="515" t="s">
        <v>22</v>
      </c>
      <c r="M95" s="1224"/>
      <c r="N95" s="516"/>
      <c r="O95" s="426">
        <v>86</v>
      </c>
      <c r="P95" s="2414"/>
      <c r="Q95" s="2414"/>
    </row>
    <row r="96" spans="1:17" ht="15.75" x14ac:dyDescent="0.25">
      <c r="A96" s="426">
        <v>87</v>
      </c>
      <c r="B96" s="515" t="s">
        <v>23</v>
      </c>
      <c r="C96" s="249">
        <v>102.13826027397259</v>
      </c>
      <c r="D96" s="545" t="s">
        <v>44</v>
      </c>
      <c r="E96" s="328" t="s">
        <v>273</v>
      </c>
      <c r="F96" s="920">
        <v>6.7</v>
      </c>
      <c r="H96" s="426">
        <v>87</v>
      </c>
      <c r="I96" s="249">
        <v>102.13826027397259</v>
      </c>
      <c r="K96" s="426">
        <v>87</v>
      </c>
      <c r="L96" s="515" t="s">
        <v>23</v>
      </c>
      <c r="M96" s="207">
        <v>102.10926027397261</v>
      </c>
      <c r="N96" s="516"/>
      <c r="O96" s="426">
        <v>87</v>
      </c>
      <c r="P96" s="2419">
        <v>102.10926027397261</v>
      </c>
      <c r="Q96" s="2419"/>
    </row>
    <row r="97" spans="1:18" ht="15.75" x14ac:dyDescent="0.25">
      <c r="A97" s="426">
        <v>88</v>
      </c>
      <c r="B97" s="515" t="s">
        <v>24</v>
      </c>
      <c r="C97" s="251">
        <v>10213826.02739726</v>
      </c>
      <c r="D97" s="545" t="s">
        <v>44</v>
      </c>
      <c r="E97" s="328" t="s">
        <v>273</v>
      </c>
      <c r="F97" s="910"/>
      <c r="H97" s="426">
        <v>88</v>
      </c>
      <c r="I97" s="251">
        <v>10213826.02739726</v>
      </c>
      <c r="K97" s="426">
        <v>88</v>
      </c>
      <c r="L97" s="515" t="s">
        <v>24</v>
      </c>
      <c r="M97" s="251">
        <v>12253111.232876712</v>
      </c>
      <c r="N97" s="516"/>
      <c r="O97" s="426">
        <v>88</v>
      </c>
      <c r="P97" s="2418">
        <v>12253111.232876712</v>
      </c>
      <c r="Q97" s="2418"/>
    </row>
    <row r="98" spans="1:18" ht="15.75" x14ac:dyDescent="0.25">
      <c r="A98" s="426">
        <v>89</v>
      </c>
      <c r="B98" s="515" t="s">
        <v>25</v>
      </c>
      <c r="C98" s="74">
        <v>0</v>
      </c>
      <c r="D98" s="545" t="s">
        <v>44</v>
      </c>
      <c r="F98" s="919">
        <v>6.8</v>
      </c>
      <c r="H98" s="426">
        <v>89</v>
      </c>
      <c r="I98" s="74">
        <v>0</v>
      </c>
      <c r="K98" s="426">
        <v>89</v>
      </c>
      <c r="L98" s="515" t="s">
        <v>25</v>
      </c>
      <c r="M98" s="74">
        <v>0</v>
      </c>
      <c r="N98" s="516"/>
      <c r="O98" s="426">
        <v>89</v>
      </c>
      <c r="P98" s="2417">
        <v>0</v>
      </c>
      <c r="Q98" s="2417"/>
    </row>
    <row r="99" spans="1:18" ht="15.75" x14ac:dyDescent="0.25">
      <c r="A99" s="426">
        <v>90</v>
      </c>
      <c r="B99" s="515" t="s">
        <v>26</v>
      </c>
      <c r="C99" s="248" t="s">
        <v>114</v>
      </c>
      <c r="D99" s="545" t="s">
        <v>44</v>
      </c>
      <c r="F99" s="908">
        <v>6.13</v>
      </c>
      <c r="H99" s="426">
        <v>90</v>
      </c>
      <c r="I99" s="248" t="s">
        <v>114</v>
      </c>
      <c r="K99" s="426">
        <v>90</v>
      </c>
      <c r="L99" s="515" t="s">
        <v>26</v>
      </c>
      <c r="M99" s="253" t="s">
        <v>114</v>
      </c>
      <c r="N99" s="516"/>
      <c r="O99" s="426">
        <v>90</v>
      </c>
      <c r="P99" s="2415" t="s">
        <v>114</v>
      </c>
      <c r="Q99" s="2415"/>
    </row>
    <row r="100" spans="1:18" ht="15.75" x14ac:dyDescent="0.25">
      <c r="A100" s="426">
        <v>91</v>
      </c>
      <c r="B100" s="515" t="s">
        <v>27</v>
      </c>
      <c r="C100" s="222" t="s">
        <v>121</v>
      </c>
      <c r="D100" s="545" t="s">
        <v>44</v>
      </c>
      <c r="E100" s="328" t="s">
        <v>273</v>
      </c>
      <c r="F100" s="917"/>
      <c r="H100" s="426">
        <v>91</v>
      </c>
      <c r="I100" s="222" t="s">
        <v>121</v>
      </c>
      <c r="K100" s="426">
        <v>91</v>
      </c>
      <c r="L100" s="515" t="s">
        <v>27</v>
      </c>
      <c r="M100" s="253" t="s">
        <v>121</v>
      </c>
      <c r="N100" s="516"/>
      <c r="O100" s="426">
        <v>91</v>
      </c>
      <c r="P100" s="2415" t="s">
        <v>121</v>
      </c>
      <c r="Q100" s="2415"/>
    </row>
    <row r="101" spans="1:18" ht="15.75" x14ac:dyDescent="0.25">
      <c r="A101" s="426">
        <v>92</v>
      </c>
      <c r="B101" s="515" t="s">
        <v>28</v>
      </c>
      <c r="C101" s="248" t="s">
        <v>115</v>
      </c>
      <c r="D101" s="545" t="s">
        <v>44</v>
      </c>
      <c r="F101" s="908">
        <v>6.11</v>
      </c>
      <c r="H101" s="426">
        <v>92</v>
      </c>
      <c r="I101" s="248" t="s">
        <v>115</v>
      </c>
      <c r="K101" s="426">
        <v>92</v>
      </c>
      <c r="L101" s="515" t="s">
        <v>28</v>
      </c>
      <c r="M101" s="253" t="s">
        <v>115</v>
      </c>
      <c r="N101" s="516"/>
      <c r="O101" s="426">
        <v>92</v>
      </c>
      <c r="P101" s="2415" t="s">
        <v>115</v>
      </c>
      <c r="Q101" s="2415"/>
    </row>
    <row r="102" spans="1:18" ht="15.75" x14ac:dyDescent="0.25">
      <c r="A102" s="426">
        <v>93</v>
      </c>
      <c r="B102" s="515" t="s">
        <v>75</v>
      </c>
      <c r="C102" s="22" t="s">
        <v>119</v>
      </c>
      <c r="D102" s="545" t="s">
        <v>44</v>
      </c>
      <c r="F102" s="1120">
        <v>6.1</v>
      </c>
      <c r="H102" s="426">
        <v>93</v>
      </c>
      <c r="I102" s="22" t="s">
        <v>119</v>
      </c>
      <c r="K102" s="426">
        <v>93</v>
      </c>
      <c r="L102" s="515" t="s">
        <v>75</v>
      </c>
      <c r="M102" s="253" t="s">
        <v>119</v>
      </c>
      <c r="N102" s="516"/>
      <c r="O102" s="426">
        <v>93</v>
      </c>
      <c r="P102" s="2415" t="s">
        <v>119</v>
      </c>
      <c r="Q102" s="2415"/>
    </row>
    <row r="103" spans="1:18" ht="15.75" x14ac:dyDescent="0.25">
      <c r="A103" s="426">
        <v>94</v>
      </c>
      <c r="B103" s="515" t="s">
        <v>74</v>
      </c>
      <c r="C103" s="248" t="s">
        <v>116</v>
      </c>
      <c r="D103" s="545" t="s">
        <v>44</v>
      </c>
      <c r="F103" s="908">
        <v>6.14</v>
      </c>
      <c r="H103" s="426">
        <v>94</v>
      </c>
      <c r="I103" s="248" t="s">
        <v>116</v>
      </c>
      <c r="K103" s="426">
        <v>94</v>
      </c>
      <c r="L103" s="515" t="s">
        <v>74</v>
      </c>
      <c r="M103" s="253" t="s">
        <v>116</v>
      </c>
      <c r="N103" s="516"/>
      <c r="O103" s="426">
        <v>94</v>
      </c>
      <c r="P103" s="2415" t="s">
        <v>116</v>
      </c>
      <c r="Q103" s="2415"/>
    </row>
    <row r="104" spans="1:18" ht="15.75" x14ac:dyDescent="0.25">
      <c r="A104" s="426">
        <v>95</v>
      </c>
      <c r="B104" s="1006" t="s">
        <v>38</v>
      </c>
      <c r="C104" s="248" t="b">
        <v>1</v>
      </c>
      <c r="D104" s="545" t="s">
        <v>44</v>
      </c>
      <c r="E104" s="328" t="s">
        <v>273</v>
      </c>
      <c r="F104" s="908">
        <v>6.15</v>
      </c>
      <c r="H104" s="426">
        <v>95</v>
      </c>
      <c r="I104" s="248" t="b">
        <v>1</v>
      </c>
      <c r="K104" s="426">
        <v>95</v>
      </c>
      <c r="L104" s="1006" t="s">
        <v>38</v>
      </c>
      <c r="M104" s="248" t="b">
        <v>1</v>
      </c>
      <c r="N104" s="516"/>
      <c r="O104" s="426">
        <v>95</v>
      </c>
      <c r="P104" s="2415" t="b">
        <v>1</v>
      </c>
      <c r="Q104" s="2415"/>
    </row>
    <row r="105" spans="1:18" ht="15.75" x14ac:dyDescent="0.25">
      <c r="A105" s="203">
        <v>96</v>
      </c>
      <c r="B105" s="526" t="s">
        <v>36</v>
      </c>
      <c r="C105" s="68"/>
      <c r="D105" s="545" t="s">
        <v>44</v>
      </c>
      <c r="F105" s="908"/>
      <c r="H105" s="203">
        <v>96</v>
      </c>
      <c r="I105" s="68"/>
      <c r="K105" s="203">
        <v>96</v>
      </c>
      <c r="L105" s="526" t="s">
        <v>36</v>
      </c>
      <c r="M105" s="68"/>
      <c r="N105" s="516"/>
      <c r="O105" s="203">
        <v>96</v>
      </c>
      <c r="P105" s="2414"/>
      <c r="Q105" s="2414"/>
    </row>
    <row r="106" spans="1:18" s="7" customFormat="1" ht="15.75" x14ac:dyDescent="0.25">
      <c r="A106" s="203">
        <v>97</v>
      </c>
      <c r="B106" s="526" t="s">
        <v>32</v>
      </c>
      <c r="C106" s="1353" t="s">
        <v>242</v>
      </c>
      <c r="D106" s="545" t="s">
        <v>44</v>
      </c>
      <c r="E106" s="328" t="s">
        <v>273</v>
      </c>
      <c r="F106" s="908"/>
      <c r="H106" s="203">
        <v>97</v>
      </c>
      <c r="I106" s="90" t="s">
        <v>242</v>
      </c>
      <c r="J106" s="230"/>
      <c r="K106" s="203">
        <v>97</v>
      </c>
      <c r="L106" s="526" t="s">
        <v>32</v>
      </c>
      <c r="M106" s="90" t="s">
        <v>242</v>
      </c>
      <c r="N106" s="516"/>
      <c r="O106" s="203">
        <v>97</v>
      </c>
      <c r="P106" s="2413" t="s">
        <v>242</v>
      </c>
      <c r="Q106" s="2413"/>
    </row>
    <row r="107" spans="1:18" s="7" customFormat="1" ht="15.75" x14ac:dyDescent="0.25">
      <c r="A107" s="203">
        <v>98</v>
      </c>
      <c r="B107" s="526" t="s">
        <v>39</v>
      </c>
      <c r="C107" s="966" t="s">
        <v>47</v>
      </c>
      <c r="D107" s="934" t="s">
        <v>130</v>
      </c>
      <c r="E107" s="139"/>
      <c r="F107" s="908"/>
      <c r="H107" s="203">
        <v>98</v>
      </c>
      <c r="I107" s="966" t="s">
        <v>47</v>
      </c>
      <c r="J107" s="230"/>
      <c r="K107" s="203">
        <v>98</v>
      </c>
      <c r="L107" s="526" t="s">
        <v>39</v>
      </c>
      <c r="M107" s="966" t="s">
        <v>47</v>
      </c>
      <c r="N107" s="516"/>
      <c r="O107" s="203">
        <v>98</v>
      </c>
      <c r="P107" s="2413" t="s">
        <v>47</v>
      </c>
      <c r="Q107" s="2413"/>
    </row>
    <row r="108" spans="1:18" s="7" customFormat="1" ht="15.75" x14ac:dyDescent="0.25">
      <c r="A108" s="203">
        <v>99</v>
      </c>
      <c r="B108" s="528" t="s">
        <v>29</v>
      </c>
      <c r="C108" s="966" t="s">
        <v>117</v>
      </c>
      <c r="D108" s="934" t="s">
        <v>130</v>
      </c>
      <c r="E108" s="139"/>
      <c r="F108" s="908">
        <v>8.1</v>
      </c>
      <c r="H108" s="203">
        <v>99</v>
      </c>
      <c r="I108" s="966" t="s">
        <v>117</v>
      </c>
      <c r="J108" s="230"/>
      <c r="K108" s="203">
        <v>99</v>
      </c>
      <c r="L108" s="528" t="s">
        <v>29</v>
      </c>
      <c r="M108" s="966" t="s">
        <v>117</v>
      </c>
      <c r="N108" s="516"/>
      <c r="O108" s="203">
        <v>99</v>
      </c>
      <c r="P108" s="2413" t="s">
        <v>117</v>
      </c>
      <c r="Q108" s="2413"/>
    </row>
    <row r="109" spans="1:18" s="7" customFormat="1" ht="15.75" x14ac:dyDescent="0.25">
      <c r="A109" s="134" t="s">
        <v>122</v>
      </c>
      <c r="C109" s="63">
        <v>54</v>
      </c>
      <c r="E109" s="749"/>
      <c r="F109" s="168"/>
      <c r="G109" s="168"/>
      <c r="H109" s="134"/>
      <c r="I109" s="63">
        <v>52</v>
      </c>
      <c r="J109" s="230"/>
      <c r="K109" s="134" t="s">
        <v>122</v>
      </c>
      <c r="M109" s="63">
        <v>53</v>
      </c>
      <c r="N109" s="168"/>
      <c r="O109" s="168"/>
      <c r="P109" s="63">
        <v>52</v>
      </c>
      <c r="R109" s="134"/>
    </row>
    <row r="110" spans="1:18" s="7" customFormat="1" x14ac:dyDescent="0.25">
      <c r="E110" s="749"/>
      <c r="F110" s="168"/>
      <c r="G110" s="168"/>
      <c r="J110" s="230"/>
      <c r="K110" s="168"/>
      <c r="L110" s="168"/>
      <c r="M110" s="529"/>
      <c r="N110" s="168"/>
      <c r="O110" s="168"/>
      <c r="P110" s="168"/>
      <c r="Q110" s="168"/>
    </row>
    <row r="111" spans="1:18" s="139" customFormat="1" ht="15.75" x14ac:dyDescent="0.25">
      <c r="A111" s="635">
        <v>1.1000000000000001</v>
      </c>
      <c r="B111" s="2257" t="s">
        <v>158</v>
      </c>
      <c r="C111" s="2257"/>
      <c r="D111" s="2257"/>
      <c r="E111" s="2257"/>
      <c r="F111" s="2257"/>
      <c r="G111" s="749"/>
      <c r="H111" s="802">
        <v>2.2000000000000002</v>
      </c>
      <c r="I111" s="2222" t="s">
        <v>344</v>
      </c>
      <c r="J111" s="2222"/>
      <c r="K111" s="643"/>
      <c r="L111" s="2399"/>
      <c r="M111" s="2399"/>
      <c r="N111" s="2399"/>
      <c r="O111" s="2399"/>
      <c r="P111" s="749"/>
      <c r="Q111" s="749"/>
    </row>
    <row r="112" spans="1:18" s="139" customFormat="1" ht="15.75" x14ac:dyDescent="0.25">
      <c r="A112" s="635">
        <v>1.2</v>
      </c>
      <c r="B112" s="2222" t="s">
        <v>303</v>
      </c>
      <c r="C112" s="2222"/>
      <c r="D112" s="2222"/>
      <c r="E112" s="2222"/>
      <c r="F112" s="2222"/>
      <c r="G112" s="749"/>
      <c r="H112" s="802">
        <v>2.8</v>
      </c>
      <c r="I112" s="2222" t="s">
        <v>900</v>
      </c>
      <c r="J112" s="2222"/>
      <c r="K112" s="643"/>
      <c r="L112" s="2384"/>
      <c r="M112" s="2384"/>
      <c r="N112" s="2384"/>
      <c r="O112" s="2384"/>
      <c r="P112" s="749"/>
      <c r="Q112" s="749"/>
    </row>
    <row r="113" spans="1:55" s="139" customFormat="1" ht="15.75" customHeight="1" x14ac:dyDescent="0.25">
      <c r="A113" s="635">
        <v>1.7</v>
      </c>
      <c r="B113" s="2222" t="s">
        <v>380</v>
      </c>
      <c r="C113" s="2222"/>
      <c r="D113" s="2222"/>
      <c r="E113" s="2222"/>
      <c r="F113" s="2222"/>
      <c r="G113" s="749"/>
      <c r="H113" s="2234">
        <v>2.12</v>
      </c>
      <c r="I113" s="2224" t="s">
        <v>1068</v>
      </c>
      <c r="J113" s="2224"/>
      <c r="K113" s="643"/>
      <c r="L113" s="2384"/>
      <c r="M113" s="2384"/>
      <c r="N113" s="2384"/>
      <c r="O113" s="2384"/>
      <c r="P113" s="749"/>
      <c r="Q113" s="749"/>
    </row>
    <row r="114" spans="1:55" s="139" customFormat="1" ht="15.75" x14ac:dyDescent="0.25">
      <c r="A114" s="635">
        <v>1.8</v>
      </c>
      <c r="B114" s="2222" t="s">
        <v>381</v>
      </c>
      <c r="C114" s="2222"/>
      <c r="D114" s="2222"/>
      <c r="E114" s="2222"/>
      <c r="F114" s="2222"/>
      <c r="G114" s="749"/>
      <c r="H114" s="2234"/>
      <c r="I114" s="2224"/>
      <c r="J114" s="2224"/>
      <c r="K114" s="643"/>
      <c r="L114" s="2384"/>
      <c r="M114" s="2384"/>
      <c r="N114" s="2384"/>
      <c r="O114" s="2384"/>
      <c r="P114" s="749"/>
      <c r="Q114" s="749"/>
    </row>
    <row r="115" spans="1:55" s="139" customFormat="1" ht="15.75" x14ac:dyDescent="0.25">
      <c r="A115" s="638">
        <v>1.1000000000000001</v>
      </c>
      <c r="B115" s="2222" t="s">
        <v>382</v>
      </c>
      <c r="C115" s="2222"/>
      <c r="D115" s="2222"/>
      <c r="E115" s="2222"/>
      <c r="F115" s="2222"/>
      <c r="G115" s="749"/>
      <c r="H115" s="2234"/>
      <c r="I115" s="2224"/>
      <c r="J115" s="2224"/>
      <c r="K115" s="644"/>
      <c r="L115" s="2384"/>
      <c r="M115" s="2384"/>
      <c r="N115" s="2384"/>
      <c r="O115" s="2384"/>
      <c r="P115" s="749"/>
      <c r="Q115" s="749"/>
    </row>
    <row r="116" spans="1:55" s="139" customFormat="1" ht="15.75" x14ac:dyDescent="0.25">
      <c r="A116" s="635">
        <v>1.1299999999999999</v>
      </c>
      <c r="B116" s="2219" t="s">
        <v>737</v>
      </c>
      <c r="C116" s="2220"/>
      <c r="D116" s="2220"/>
      <c r="E116" s="2220"/>
      <c r="F116" s="2221"/>
      <c r="G116" s="749"/>
      <c r="H116" s="2234"/>
      <c r="I116" s="2224"/>
      <c r="J116" s="2224"/>
      <c r="K116" s="643"/>
      <c r="L116" s="2384"/>
      <c r="M116" s="2384"/>
      <c r="N116" s="2384"/>
      <c r="O116" s="2384"/>
      <c r="P116" s="749"/>
      <c r="Q116" s="749"/>
    </row>
    <row r="117" spans="1:55" s="139" customFormat="1" ht="15.75" x14ac:dyDescent="0.25">
      <c r="A117" s="635">
        <v>1.1599999999999999</v>
      </c>
      <c r="B117" s="2222" t="s">
        <v>808</v>
      </c>
      <c r="C117" s="2222"/>
      <c r="D117" s="2222"/>
      <c r="E117" s="2222"/>
      <c r="F117" s="2222"/>
      <c r="G117" s="749"/>
      <c r="H117" s="2234"/>
      <c r="I117" s="2224"/>
      <c r="J117" s="2224"/>
      <c r="K117" s="2397"/>
      <c r="L117" s="2240"/>
      <c r="M117" s="2240"/>
      <c r="N117" s="2240"/>
      <c r="O117" s="2240"/>
      <c r="P117" s="749"/>
      <c r="Q117" s="749"/>
    </row>
    <row r="118" spans="1:55" s="139" customFormat="1" ht="15.75" x14ac:dyDescent="0.25">
      <c r="A118" s="635">
        <v>1.17</v>
      </c>
      <c r="B118" s="2222" t="s">
        <v>633</v>
      </c>
      <c r="C118" s="2222"/>
      <c r="D118" s="2222"/>
      <c r="E118" s="2222"/>
      <c r="F118" s="2222"/>
      <c r="G118" s="749"/>
      <c r="J118" s="230"/>
      <c r="K118" s="2397"/>
      <c r="L118" s="2240"/>
      <c r="M118" s="2240"/>
      <c r="N118" s="2240"/>
      <c r="O118" s="2240"/>
      <c r="P118" s="749"/>
      <c r="Q118" s="749"/>
    </row>
    <row r="119" spans="1:55" s="139" customFormat="1" ht="15.75" x14ac:dyDescent="0.25">
      <c r="A119" s="635">
        <v>2.1</v>
      </c>
      <c r="B119" s="2222" t="s">
        <v>358</v>
      </c>
      <c r="C119" s="2222"/>
      <c r="D119" s="2222"/>
      <c r="E119" s="2222"/>
      <c r="F119" s="2222"/>
      <c r="G119" s="749"/>
      <c r="J119" s="230"/>
      <c r="K119" s="643"/>
      <c r="L119" s="2384"/>
      <c r="M119" s="2384"/>
      <c r="N119" s="2384"/>
      <c r="O119" s="2384"/>
      <c r="P119" s="749"/>
      <c r="Q119" s="749"/>
    </row>
    <row r="120" spans="1:55" s="139" customFormat="1" ht="15.75" x14ac:dyDescent="0.25">
      <c r="A120" s="635">
        <v>2.8</v>
      </c>
      <c r="B120" s="2222" t="s">
        <v>859</v>
      </c>
      <c r="C120" s="2222"/>
      <c r="D120" s="2222"/>
      <c r="E120" s="2222"/>
      <c r="F120" s="2222"/>
      <c r="J120" s="230"/>
      <c r="K120" s="643"/>
      <c r="L120" s="2384"/>
      <c r="M120" s="2384"/>
      <c r="N120" s="2384"/>
      <c r="O120" s="2384"/>
    </row>
    <row r="121" spans="1:55" s="139" customFormat="1" ht="15.75" x14ac:dyDescent="0.25">
      <c r="A121" s="638">
        <v>2.1</v>
      </c>
      <c r="B121" s="2222" t="s">
        <v>809</v>
      </c>
      <c r="C121" s="2222"/>
      <c r="D121" s="2222"/>
      <c r="E121" s="2222"/>
      <c r="F121" s="2222"/>
      <c r="J121" s="230"/>
      <c r="K121" s="2397"/>
      <c r="L121" s="2240"/>
      <c r="M121" s="2240"/>
      <c r="N121" s="2240"/>
      <c r="O121" s="2240"/>
    </row>
    <row r="122" spans="1:55" s="305" customFormat="1" ht="15.75" x14ac:dyDescent="0.25">
      <c r="A122" s="635">
        <v>2.16</v>
      </c>
      <c r="B122" s="2222" t="s">
        <v>928</v>
      </c>
      <c r="C122" s="2222"/>
      <c r="D122" s="2222"/>
      <c r="E122" s="2222"/>
      <c r="F122" s="2222"/>
      <c r="G122" s="139"/>
      <c r="H122" s="139"/>
      <c r="I122" s="139"/>
      <c r="J122" s="230"/>
      <c r="K122" s="2397"/>
      <c r="L122" s="2240"/>
      <c r="M122" s="2240"/>
      <c r="N122" s="2240"/>
      <c r="O122" s="2240"/>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row>
    <row r="123" spans="1:55" s="305" customFormat="1" ht="15.75" x14ac:dyDescent="0.25">
      <c r="A123" s="635">
        <v>2.17</v>
      </c>
      <c r="B123" s="2222" t="s">
        <v>915</v>
      </c>
      <c r="C123" s="2222"/>
      <c r="D123" s="2222"/>
      <c r="E123" s="2222"/>
      <c r="F123" s="2222"/>
      <c r="G123" s="139"/>
      <c r="H123" s="139"/>
      <c r="I123" s="139"/>
      <c r="J123" s="230"/>
      <c r="K123" s="2397"/>
      <c r="L123" s="2240"/>
      <c r="M123" s="2240"/>
      <c r="N123" s="2240"/>
      <c r="O123" s="2240"/>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row>
    <row r="124" spans="1:55" s="139" customFormat="1" ht="15.75" x14ac:dyDescent="0.25">
      <c r="A124" s="635">
        <v>2.1800000000000002</v>
      </c>
      <c r="B124" s="2222" t="s">
        <v>856</v>
      </c>
      <c r="C124" s="2222"/>
      <c r="D124" s="2222"/>
      <c r="E124" s="2222"/>
      <c r="F124" s="2222"/>
      <c r="J124" s="230"/>
      <c r="K124" s="2397"/>
      <c r="L124" s="2240"/>
      <c r="M124" s="2240"/>
      <c r="N124" s="2240"/>
      <c r="O124" s="2240"/>
    </row>
    <row r="125" spans="1:55" s="139" customFormat="1" ht="15.75" x14ac:dyDescent="0.25">
      <c r="A125" s="635">
        <v>2.2200000000000002</v>
      </c>
      <c r="B125" s="2201" t="s">
        <v>929</v>
      </c>
      <c r="C125" s="2202"/>
      <c r="D125" s="2202"/>
      <c r="E125" s="2202"/>
      <c r="F125" s="2203"/>
      <c r="J125" s="230"/>
      <c r="K125" s="643"/>
      <c r="L125" s="2384"/>
      <c r="M125" s="2384"/>
      <c r="N125" s="2384"/>
      <c r="O125" s="2384"/>
    </row>
    <row r="126" spans="1:55" s="139" customFormat="1" ht="15.75" x14ac:dyDescent="0.25">
      <c r="A126" s="2258">
        <v>2.73</v>
      </c>
      <c r="B126" s="2185" t="s">
        <v>1127</v>
      </c>
      <c r="C126" s="2186"/>
      <c r="D126" s="2186"/>
      <c r="E126" s="2186"/>
      <c r="F126" s="2187"/>
      <c r="J126" s="230"/>
      <c r="K126" s="643"/>
      <c r="L126" s="1796"/>
      <c r="M126" s="1796"/>
      <c r="N126" s="1796"/>
      <c r="O126" s="1796"/>
    </row>
    <row r="127" spans="1:55" s="139" customFormat="1" ht="15.75" x14ac:dyDescent="0.25">
      <c r="A127" s="2273"/>
      <c r="B127" s="2207"/>
      <c r="C127" s="2208"/>
      <c r="D127" s="2208"/>
      <c r="E127" s="2208"/>
      <c r="F127" s="2209"/>
      <c r="J127" s="230"/>
      <c r="K127" s="643"/>
      <c r="L127" s="1796"/>
      <c r="M127" s="1796"/>
      <c r="N127" s="1796"/>
      <c r="O127" s="1796"/>
    </row>
    <row r="128" spans="1:55" s="139" customFormat="1" ht="15.75" x14ac:dyDescent="0.25">
      <c r="A128" s="2259"/>
      <c r="B128" s="2210"/>
      <c r="C128" s="2211"/>
      <c r="D128" s="2211"/>
      <c r="E128" s="2211"/>
      <c r="F128" s="2212"/>
      <c r="J128" s="230"/>
      <c r="K128" s="643"/>
      <c r="L128" s="1796"/>
      <c r="M128" s="1796"/>
      <c r="N128" s="1796"/>
      <c r="O128" s="1796"/>
    </row>
    <row r="129" spans="1:15" s="139" customFormat="1" ht="15.75" x14ac:dyDescent="0.25">
      <c r="A129" s="635">
        <v>2.83</v>
      </c>
      <c r="B129" s="2219" t="s">
        <v>1125</v>
      </c>
      <c r="C129" s="2220"/>
      <c r="D129" s="2220"/>
      <c r="E129" s="2220"/>
      <c r="F129" s="2221"/>
      <c r="J129" s="230"/>
      <c r="K129" s="643"/>
      <c r="L129" s="1796"/>
      <c r="M129" s="1796"/>
      <c r="N129" s="1796"/>
      <c r="O129" s="1796"/>
    </row>
    <row r="130" spans="1:15" s="7" customFormat="1" ht="15.75" customHeight="1" x14ac:dyDescent="0.25">
      <c r="A130" s="635">
        <v>2.86</v>
      </c>
      <c r="B130" s="2236" t="s">
        <v>848</v>
      </c>
      <c r="C130" s="2237"/>
      <c r="D130" s="2237"/>
      <c r="E130" s="2237"/>
      <c r="F130" s="2238"/>
      <c r="J130" s="230"/>
      <c r="K130" s="643"/>
      <c r="L130" s="1220"/>
      <c r="M130" s="1220"/>
      <c r="N130" s="1220"/>
      <c r="O130" s="1220"/>
    </row>
    <row r="131" spans="1:15" s="7" customFormat="1" ht="15.75" x14ac:dyDescent="0.25">
      <c r="A131" s="635">
        <v>2.87</v>
      </c>
      <c r="B131" s="2222" t="s">
        <v>385</v>
      </c>
      <c r="C131" s="2222"/>
      <c r="D131" s="2222"/>
      <c r="E131" s="2222"/>
      <c r="F131" s="2222"/>
      <c r="G131" s="954"/>
      <c r="J131" s="230"/>
      <c r="K131" s="652"/>
      <c r="L131" s="2398"/>
      <c r="M131" s="2398"/>
      <c r="N131" s="2398"/>
      <c r="O131" s="2398"/>
    </row>
    <row r="132" spans="1:15" s="7" customFormat="1" ht="15.75" x14ac:dyDescent="0.25">
      <c r="A132" s="635">
        <v>2.88</v>
      </c>
      <c r="B132" s="2222" t="s">
        <v>857</v>
      </c>
      <c r="C132" s="2222"/>
      <c r="D132" s="2222"/>
      <c r="E132" s="2222"/>
      <c r="F132" s="2222"/>
      <c r="G132" s="954"/>
      <c r="J132" s="230"/>
      <c r="K132" s="2397"/>
      <c r="L132" s="2240"/>
      <c r="M132" s="2240"/>
      <c r="N132" s="2240"/>
      <c r="O132" s="2240"/>
    </row>
    <row r="133" spans="1:15" s="7" customFormat="1" ht="15.75" x14ac:dyDescent="0.25">
      <c r="A133" s="635">
        <v>2.91</v>
      </c>
      <c r="B133" s="2222" t="s">
        <v>916</v>
      </c>
      <c r="C133" s="2222"/>
      <c r="D133" s="2222"/>
      <c r="E133" s="2222"/>
      <c r="F133" s="2222"/>
      <c r="J133" s="230"/>
      <c r="K133" s="2397"/>
      <c r="L133" s="2240"/>
      <c r="M133" s="2240"/>
      <c r="N133" s="2240"/>
      <c r="O133" s="2240"/>
    </row>
    <row r="134" spans="1:15" s="7" customFormat="1" ht="15.75" customHeight="1" x14ac:dyDescent="0.25">
      <c r="A134" s="2405">
        <v>2.95</v>
      </c>
      <c r="B134" s="2225" t="s">
        <v>854</v>
      </c>
      <c r="C134" s="2226"/>
      <c r="D134" s="2226"/>
      <c r="E134" s="2226"/>
      <c r="F134" s="2227"/>
      <c r="G134" s="955"/>
      <c r="J134" s="230"/>
      <c r="K134" s="516"/>
      <c r="L134" s="2231"/>
      <c r="M134" s="2231"/>
      <c r="N134" s="2231"/>
      <c r="O134" s="2231"/>
    </row>
    <row r="135" spans="1:15" s="7" customFormat="1" ht="15.75" customHeight="1" x14ac:dyDescent="0.25">
      <c r="A135" s="2405"/>
      <c r="B135" s="2239"/>
      <c r="C135" s="2240"/>
      <c r="D135" s="2240"/>
      <c r="E135" s="2240"/>
      <c r="F135" s="2241"/>
      <c r="G135" s="1141"/>
      <c r="J135" s="230"/>
      <c r="K135" s="516"/>
      <c r="L135" s="1140"/>
      <c r="M135" s="1140"/>
      <c r="N135" s="1140"/>
      <c r="O135" s="1140"/>
    </row>
    <row r="136" spans="1:15" s="7" customFormat="1" ht="15.75" x14ac:dyDescent="0.25">
      <c r="A136" s="2234">
        <v>2.97</v>
      </c>
      <c r="B136" s="2224" t="s">
        <v>767</v>
      </c>
      <c r="C136" s="2224"/>
      <c r="D136" s="2224"/>
      <c r="E136" s="2224"/>
      <c r="F136" s="2224"/>
      <c r="J136" s="230"/>
      <c r="K136" s="356"/>
      <c r="L136" s="2232"/>
      <c r="M136" s="2232"/>
      <c r="N136" s="2232"/>
      <c r="O136" s="2232"/>
    </row>
    <row r="137" spans="1:15" s="7" customFormat="1" ht="15.75" x14ac:dyDescent="0.25">
      <c r="A137" s="2234"/>
      <c r="B137" s="2224"/>
      <c r="C137" s="2224"/>
      <c r="D137" s="2224"/>
      <c r="E137" s="2224"/>
      <c r="F137" s="2224"/>
      <c r="J137" s="230"/>
      <c r="K137" s="356"/>
      <c r="L137" s="953"/>
      <c r="M137" s="953"/>
      <c r="N137" s="953"/>
      <c r="O137" s="953"/>
    </row>
    <row r="138" spans="1:15" s="7" customFormat="1" ht="15.75" x14ac:dyDescent="0.25">
      <c r="A138" s="2234"/>
      <c r="B138" s="2224"/>
      <c r="C138" s="2224"/>
      <c r="D138" s="2224"/>
      <c r="E138" s="2224"/>
      <c r="F138" s="2224"/>
      <c r="J138" s="230"/>
      <c r="K138" s="643"/>
      <c r="L138" s="2384"/>
      <c r="M138" s="2384"/>
      <c r="N138" s="2384"/>
      <c r="O138" s="2384"/>
    </row>
    <row r="139" spans="1:15" s="7" customFormat="1" ht="15.75" x14ac:dyDescent="0.25">
      <c r="D139" s="226"/>
      <c r="E139" s="139"/>
      <c r="J139" s="230"/>
      <c r="K139" s="643"/>
      <c r="L139" s="2384"/>
      <c r="M139" s="2384"/>
      <c r="N139" s="2384"/>
      <c r="O139" s="2384"/>
    </row>
    <row r="140" spans="1:15" s="7" customFormat="1" ht="15.75" x14ac:dyDescent="0.25">
      <c r="D140" s="226"/>
      <c r="E140" s="139"/>
      <c r="J140" s="230"/>
      <c r="K140" s="643"/>
      <c r="L140" s="2384"/>
      <c r="M140" s="2384"/>
      <c r="N140" s="2384"/>
      <c r="O140" s="2384"/>
    </row>
    <row r="141" spans="1:15" s="7" customFormat="1" x14ac:dyDescent="0.25">
      <c r="D141" s="226"/>
      <c r="E141" s="139"/>
      <c r="J141" s="230"/>
      <c r="K141" s="2433"/>
      <c r="L141" s="2240"/>
      <c r="M141" s="2240"/>
      <c r="N141" s="2240"/>
      <c r="O141" s="2240"/>
    </row>
    <row r="142" spans="1:15" s="7" customFormat="1" x14ac:dyDescent="0.25">
      <c r="D142" s="226"/>
      <c r="E142" s="139"/>
      <c r="J142" s="230"/>
      <c r="K142" s="2433"/>
      <c r="L142" s="2240"/>
      <c r="M142" s="2240"/>
      <c r="N142" s="2240"/>
      <c r="O142" s="2240"/>
    </row>
    <row r="143" spans="1:15" s="7" customFormat="1" x14ac:dyDescent="0.25">
      <c r="D143" s="226"/>
      <c r="E143" s="139"/>
      <c r="J143" s="230"/>
    </row>
    <row r="144" spans="1:15" s="7" customFormat="1" x14ac:dyDescent="0.25">
      <c r="D144" s="226"/>
      <c r="E144" s="139"/>
      <c r="J144" s="230"/>
    </row>
    <row r="145" spans="4:10" s="7" customFormat="1" x14ac:dyDescent="0.25">
      <c r="D145" s="226"/>
      <c r="E145" s="139"/>
      <c r="J145" s="230"/>
    </row>
    <row r="146" spans="4:10" s="7" customFormat="1" x14ac:dyDescent="0.25">
      <c r="D146" s="226"/>
      <c r="E146" s="139"/>
      <c r="J146" s="230"/>
    </row>
    <row r="147" spans="4:10" s="7" customFormat="1" x14ac:dyDescent="0.25">
      <c r="D147" s="226"/>
      <c r="E147" s="139"/>
      <c r="J147" s="230"/>
    </row>
    <row r="148" spans="4:10" s="7" customFormat="1" x14ac:dyDescent="0.25">
      <c r="D148" s="226"/>
      <c r="E148" s="139"/>
      <c r="J148" s="230"/>
    </row>
    <row r="149" spans="4:10" s="7" customFormat="1" x14ac:dyDescent="0.25">
      <c r="D149" s="226"/>
      <c r="E149" s="139"/>
      <c r="J149" s="230"/>
    </row>
    <row r="150" spans="4:10" s="7" customFormat="1" x14ac:dyDescent="0.25">
      <c r="D150" s="226"/>
      <c r="E150" s="139"/>
      <c r="J150" s="230"/>
    </row>
    <row r="151" spans="4:10" s="7" customFormat="1" x14ac:dyDescent="0.25">
      <c r="D151" s="226"/>
      <c r="E151" s="139"/>
      <c r="J151" s="230"/>
    </row>
    <row r="152" spans="4:10" s="7" customFormat="1" x14ac:dyDescent="0.25">
      <c r="D152" s="226"/>
      <c r="E152" s="139"/>
      <c r="J152" s="230"/>
    </row>
    <row r="153" spans="4:10" s="7" customFormat="1" x14ac:dyDescent="0.25">
      <c r="D153" s="226"/>
      <c r="E153" s="139"/>
      <c r="J153" s="230"/>
    </row>
    <row r="154" spans="4:10" s="7" customFormat="1" x14ac:dyDescent="0.25">
      <c r="D154" s="226"/>
      <c r="E154" s="139"/>
      <c r="J154" s="230"/>
    </row>
    <row r="155" spans="4:10" s="7" customFormat="1" x14ac:dyDescent="0.25">
      <c r="D155" s="226"/>
      <c r="E155" s="139"/>
      <c r="J155" s="230"/>
    </row>
    <row r="156" spans="4:10" s="7" customFormat="1" x14ac:dyDescent="0.25">
      <c r="D156" s="226"/>
      <c r="E156" s="139"/>
      <c r="J156" s="230"/>
    </row>
    <row r="157" spans="4:10" s="7" customFormat="1" x14ac:dyDescent="0.25">
      <c r="D157" s="226"/>
      <c r="E157" s="139"/>
      <c r="J157" s="230"/>
    </row>
    <row r="158" spans="4:10" s="7" customFormat="1" x14ac:dyDescent="0.25">
      <c r="D158" s="226"/>
      <c r="E158" s="139"/>
      <c r="J158" s="230"/>
    </row>
    <row r="159" spans="4:10" s="7" customFormat="1" x14ac:dyDescent="0.25">
      <c r="D159" s="226"/>
      <c r="E159" s="139"/>
      <c r="J159" s="230"/>
    </row>
    <row r="160" spans="4:10" s="7" customFormat="1" x14ac:dyDescent="0.25">
      <c r="D160" s="226"/>
      <c r="E160" s="139"/>
      <c r="J160" s="230"/>
    </row>
    <row r="161" spans="4:10" s="7" customFormat="1" x14ac:dyDescent="0.25">
      <c r="D161" s="226"/>
      <c r="E161" s="139"/>
      <c r="J161" s="230"/>
    </row>
    <row r="162" spans="4:10" s="7" customFormat="1" x14ac:dyDescent="0.25">
      <c r="D162" s="226"/>
      <c r="E162" s="139"/>
      <c r="J162" s="230"/>
    </row>
    <row r="163" spans="4:10" s="7" customFormat="1" x14ac:dyDescent="0.25">
      <c r="D163" s="226"/>
      <c r="E163" s="139"/>
      <c r="J163" s="230"/>
    </row>
    <row r="164" spans="4:10" s="7" customFormat="1" x14ac:dyDescent="0.25">
      <c r="D164" s="226"/>
      <c r="E164" s="139"/>
      <c r="J164" s="230"/>
    </row>
    <row r="165" spans="4:10" s="7" customFormat="1" x14ac:dyDescent="0.25">
      <c r="D165" s="226"/>
      <c r="E165" s="139"/>
      <c r="J165" s="230"/>
    </row>
    <row r="166" spans="4:10" s="7" customFormat="1" x14ac:dyDescent="0.25">
      <c r="D166" s="226"/>
      <c r="E166" s="139"/>
      <c r="J166" s="230"/>
    </row>
    <row r="167" spans="4:10" s="7" customFormat="1" x14ac:dyDescent="0.25">
      <c r="D167" s="226"/>
      <c r="E167" s="139"/>
      <c r="J167" s="230"/>
    </row>
    <row r="168" spans="4:10" s="7" customFormat="1" x14ac:dyDescent="0.25">
      <c r="D168" s="226"/>
      <c r="E168" s="139"/>
      <c r="J168" s="230"/>
    </row>
    <row r="169" spans="4:10" s="7" customFormat="1" x14ac:dyDescent="0.25">
      <c r="D169" s="226"/>
      <c r="E169" s="139"/>
      <c r="J169" s="230"/>
    </row>
    <row r="170" spans="4:10" s="7" customFormat="1" x14ac:dyDescent="0.25">
      <c r="D170" s="226"/>
      <c r="E170" s="139"/>
      <c r="J170" s="230"/>
    </row>
    <row r="171" spans="4:10" s="7" customFormat="1" x14ac:dyDescent="0.25">
      <c r="D171" s="226"/>
      <c r="E171" s="139"/>
      <c r="J171" s="230"/>
    </row>
    <row r="172" spans="4:10" s="7" customFormat="1" x14ac:dyDescent="0.25">
      <c r="D172" s="226"/>
      <c r="E172" s="139"/>
      <c r="J172" s="230"/>
    </row>
    <row r="173" spans="4:10" s="7" customFormat="1" x14ac:dyDescent="0.25">
      <c r="D173" s="226"/>
      <c r="E173" s="139"/>
      <c r="J173" s="230"/>
    </row>
    <row r="174" spans="4:10" s="7" customFormat="1" x14ac:dyDescent="0.25">
      <c r="D174" s="226"/>
      <c r="E174" s="139"/>
      <c r="J174" s="230"/>
    </row>
    <row r="175" spans="4:10" s="7" customFormat="1" x14ac:dyDescent="0.25">
      <c r="D175" s="226"/>
      <c r="E175" s="139"/>
      <c r="J175" s="230"/>
    </row>
    <row r="176" spans="4:10" s="7" customFormat="1" x14ac:dyDescent="0.25">
      <c r="D176" s="226"/>
      <c r="E176" s="139"/>
      <c r="J176" s="230"/>
    </row>
    <row r="177" spans="4:10" s="7" customFormat="1" x14ac:dyDescent="0.25">
      <c r="D177" s="226"/>
      <c r="E177" s="139"/>
      <c r="J177" s="230"/>
    </row>
    <row r="178" spans="4:10" s="7" customFormat="1" x14ac:dyDescent="0.25">
      <c r="D178" s="226"/>
      <c r="E178" s="139"/>
      <c r="J178" s="230"/>
    </row>
    <row r="179" spans="4:10" s="7" customFormat="1" x14ac:dyDescent="0.25">
      <c r="D179" s="226"/>
      <c r="E179" s="139"/>
      <c r="J179" s="230"/>
    </row>
    <row r="180" spans="4:10" s="7" customFormat="1" x14ac:dyDescent="0.25">
      <c r="D180" s="226"/>
      <c r="E180" s="139"/>
      <c r="J180" s="230"/>
    </row>
    <row r="181" spans="4:10" s="7" customFormat="1" x14ac:dyDescent="0.25">
      <c r="D181" s="226"/>
      <c r="E181" s="139"/>
      <c r="J181" s="230"/>
    </row>
    <row r="182" spans="4:10" s="7" customFormat="1" x14ac:dyDescent="0.25">
      <c r="D182" s="226"/>
      <c r="E182" s="139"/>
      <c r="J182" s="230"/>
    </row>
    <row r="183" spans="4:10" s="7" customFormat="1" x14ac:dyDescent="0.25">
      <c r="D183" s="226"/>
      <c r="E183" s="139"/>
      <c r="J183" s="230"/>
    </row>
    <row r="184" spans="4:10" s="7" customFormat="1" x14ac:dyDescent="0.25">
      <c r="D184" s="226"/>
      <c r="E184" s="139"/>
      <c r="J184" s="230"/>
    </row>
    <row r="185" spans="4:10" s="7" customFormat="1" x14ac:dyDescent="0.25">
      <c r="D185" s="226"/>
      <c r="E185" s="139"/>
      <c r="J185" s="230"/>
    </row>
    <row r="186" spans="4:10" s="7" customFormat="1" x14ac:dyDescent="0.25">
      <c r="D186" s="226"/>
      <c r="E186" s="139"/>
      <c r="J186" s="230"/>
    </row>
    <row r="187" spans="4:10" s="7" customFormat="1" x14ac:dyDescent="0.25">
      <c r="D187" s="226"/>
      <c r="E187" s="139"/>
      <c r="J187" s="230"/>
    </row>
    <row r="188" spans="4:10" s="7" customFormat="1" x14ac:dyDescent="0.25">
      <c r="D188" s="226"/>
      <c r="E188" s="139"/>
      <c r="J188" s="230"/>
    </row>
    <row r="189" spans="4:10" s="7" customFormat="1" x14ac:dyDescent="0.25">
      <c r="D189" s="226"/>
      <c r="E189" s="139"/>
      <c r="J189" s="230"/>
    </row>
    <row r="190" spans="4:10" s="7" customFormat="1" x14ac:dyDescent="0.25">
      <c r="D190" s="226"/>
      <c r="E190" s="139"/>
      <c r="J190" s="230"/>
    </row>
    <row r="191" spans="4:10" s="7" customFormat="1" x14ac:dyDescent="0.25">
      <c r="D191" s="226"/>
      <c r="E191" s="139"/>
      <c r="J191" s="230"/>
    </row>
    <row r="192" spans="4:10" s="7" customFormat="1" x14ac:dyDescent="0.25">
      <c r="D192" s="226"/>
      <c r="E192" s="139"/>
      <c r="J192" s="230"/>
    </row>
    <row r="193" spans="4:10" s="7" customFormat="1" x14ac:dyDescent="0.25">
      <c r="D193" s="226"/>
      <c r="E193" s="139"/>
      <c r="J193" s="230"/>
    </row>
    <row r="194" spans="4:10" s="7" customFormat="1" x14ac:dyDescent="0.25">
      <c r="D194" s="226"/>
      <c r="E194" s="139"/>
      <c r="J194" s="230"/>
    </row>
    <row r="195" spans="4:10" s="7" customFormat="1" x14ac:dyDescent="0.25">
      <c r="D195" s="226"/>
      <c r="E195" s="139"/>
      <c r="J195" s="230"/>
    </row>
    <row r="196" spans="4:10" s="7" customFormat="1" x14ac:dyDescent="0.25">
      <c r="D196" s="226"/>
      <c r="E196" s="139"/>
      <c r="J196" s="230"/>
    </row>
    <row r="197" spans="4:10" s="7" customFormat="1" x14ac:dyDescent="0.25">
      <c r="D197" s="226"/>
      <c r="E197" s="139"/>
      <c r="J197" s="230"/>
    </row>
    <row r="198" spans="4:10" s="7" customFormat="1" x14ac:dyDescent="0.25">
      <c r="D198" s="226"/>
      <c r="E198" s="139"/>
      <c r="J198" s="230"/>
    </row>
    <row r="199" spans="4:10" s="7" customFormat="1" x14ac:dyDescent="0.25">
      <c r="D199" s="226"/>
      <c r="E199" s="139"/>
      <c r="J199" s="230"/>
    </row>
    <row r="200" spans="4:10" s="7" customFormat="1" x14ac:dyDescent="0.25">
      <c r="D200" s="226"/>
      <c r="E200" s="139"/>
      <c r="J200" s="230"/>
    </row>
    <row r="201" spans="4:10" s="7" customFormat="1" x14ac:dyDescent="0.25">
      <c r="D201" s="226"/>
      <c r="E201" s="139"/>
      <c r="J201" s="230"/>
    </row>
    <row r="202" spans="4:10" s="7" customFormat="1" x14ac:dyDescent="0.25">
      <c r="D202" s="226"/>
      <c r="E202" s="139"/>
      <c r="J202" s="230"/>
    </row>
    <row r="203" spans="4:10" s="7" customFormat="1" x14ac:dyDescent="0.25">
      <c r="D203" s="226"/>
      <c r="E203" s="139"/>
      <c r="J203" s="230"/>
    </row>
    <row r="204" spans="4:10" s="7" customFormat="1" x14ac:dyDescent="0.25">
      <c r="D204" s="226"/>
      <c r="E204" s="139"/>
      <c r="J204" s="230"/>
    </row>
    <row r="205" spans="4:10" s="7" customFormat="1" x14ac:dyDescent="0.25">
      <c r="D205" s="226"/>
      <c r="E205" s="139"/>
      <c r="J205" s="230"/>
    </row>
    <row r="206" spans="4:10" s="7" customFormat="1" x14ac:dyDescent="0.25">
      <c r="D206" s="226"/>
      <c r="E206" s="139"/>
      <c r="J206" s="230"/>
    </row>
    <row r="207" spans="4:10" s="7" customFormat="1" x14ac:dyDescent="0.25">
      <c r="D207" s="226"/>
      <c r="E207" s="139"/>
      <c r="J207" s="230"/>
    </row>
    <row r="208" spans="4:10" s="7" customFormat="1" x14ac:dyDescent="0.25">
      <c r="D208" s="226"/>
      <c r="E208" s="139"/>
      <c r="J208" s="230"/>
    </row>
    <row r="209" spans="4:10" s="7" customFormat="1" x14ac:dyDescent="0.25">
      <c r="D209" s="226"/>
      <c r="E209" s="139"/>
      <c r="J209" s="230"/>
    </row>
    <row r="210" spans="4:10" s="7" customFormat="1" x14ac:dyDescent="0.25">
      <c r="D210" s="226"/>
      <c r="E210" s="139"/>
      <c r="J210" s="230"/>
    </row>
    <row r="211" spans="4:10" s="7" customFormat="1" x14ac:dyDescent="0.25">
      <c r="D211" s="226"/>
      <c r="E211" s="139"/>
      <c r="J211" s="230"/>
    </row>
    <row r="212" spans="4:10" s="7" customFormat="1" x14ac:dyDescent="0.25">
      <c r="D212" s="226"/>
      <c r="E212" s="139"/>
      <c r="J212" s="230"/>
    </row>
    <row r="213" spans="4:10" s="7" customFormat="1" x14ac:dyDescent="0.25">
      <c r="D213" s="226"/>
      <c r="E213" s="139"/>
      <c r="J213" s="230"/>
    </row>
    <row r="214" spans="4:10" s="7" customFormat="1" x14ac:dyDescent="0.25">
      <c r="D214" s="226"/>
      <c r="E214" s="139"/>
      <c r="J214" s="230"/>
    </row>
    <row r="215" spans="4:10" s="7" customFormat="1" x14ac:dyDescent="0.25">
      <c r="D215" s="226"/>
      <c r="E215" s="139"/>
      <c r="J215" s="230"/>
    </row>
    <row r="216" spans="4:10" s="7" customFormat="1" x14ac:dyDescent="0.25">
      <c r="D216" s="226"/>
      <c r="E216" s="139"/>
      <c r="J216" s="230"/>
    </row>
    <row r="217" spans="4:10" s="7" customFormat="1" x14ac:dyDescent="0.25">
      <c r="D217" s="226"/>
      <c r="E217" s="139"/>
      <c r="J217" s="230"/>
    </row>
    <row r="218" spans="4:10" s="7" customFormat="1" x14ac:dyDescent="0.25">
      <c r="D218" s="226"/>
      <c r="E218" s="139"/>
      <c r="J218" s="230"/>
    </row>
    <row r="219" spans="4:10" s="7" customFormat="1" x14ac:dyDescent="0.25">
      <c r="D219" s="226"/>
      <c r="E219" s="139"/>
      <c r="J219" s="230"/>
    </row>
    <row r="220" spans="4:10" s="7" customFormat="1" x14ac:dyDescent="0.25">
      <c r="D220" s="226"/>
      <c r="E220" s="139"/>
      <c r="J220" s="230"/>
    </row>
    <row r="221" spans="4:10" s="7" customFormat="1" x14ac:dyDescent="0.25">
      <c r="D221" s="226"/>
      <c r="E221" s="139"/>
      <c r="J221" s="230"/>
    </row>
    <row r="222" spans="4:10" s="7" customFormat="1" x14ac:dyDescent="0.25">
      <c r="D222" s="226"/>
      <c r="E222" s="139"/>
      <c r="J222" s="230"/>
    </row>
    <row r="223" spans="4:10" s="7" customFormat="1" x14ac:dyDescent="0.25">
      <c r="D223" s="226"/>
      <c r="E223" s="139"/>
      <c r="J223" s="230"/>
    </row>
    <row r="224" spans="4:10" s="7" customFormat="1" x14ac:dyDescent="0.25">
      <c r="D224" s="226"/>
      <c r="E224" s="139"/>
      <c r="J224" s="230"/>
    </row>
    <row r="225" spans="4:10" s="7" customFormat="1" x14ac:dyDescent="0.25">
      <c r="D225" s="226"/>
      <c r="E225" s="139"/>
      <c r="J225" s="230"/>
    </row>
    <row r="226" spans="4:10" s="7" customFormat="1" x14ac:dyDescent="0.25">
      <c r="D226" s="226"/>
      <c r="E226" s="139"/>
      <c r="J226" s="230"/>
    </row>
    <row r="227" spans="4:10" s="7" customFormat="1" x14ac:dyDescent="0.25">
      <c r="D227" s="226"/>
      <c r="E227" s="139"/>
      <c r="J227" s="230"/>
    </row>
    <row r="228" spans="4:10" s="7" customFormat="1" x14ac:dyDescent="0.25">
      <c r="D228" s="226"/>
      <c r="E228" s="139"/>
      <c r="J228" s="230"/>
    </row>
    <row r="229" spans="4:10" s="7" customFormat="1" x14ac:dyDescent="0.25">
      <c r="D229" s="226"/>
      <c r="E229" s="139"/>
      <c r="J229" s="230"/>
    </row>
    <row r="230" spans="4:10" s="7" customFormat="1" x14ac:dyDescent="0.25">
      <c r="D230" s="226"/>
      <c r="E230" s="139"/>
      <c r="J230" s="230"/>
    </row>
    <row r="231" spans="4:10" s="7" customFormat="1" x14ac:dyDescent="0.25">
      <c r="D231" s="226"/>
      <c r="E231" s="139"/>
      <c r="J231" s="230"/>
    </row>
    <row r="232" spans="4:10" s="7" customFormat="1" x14ac:dyDescent="0.25">
      <c r="D232" s="226"/>
      <c r="E232" s="139"/>
      <c r="J232" s="230"/>
    </row>
    <row r="233" spans="4:10" s="7" customFormat="1" x14ac:dyDescent="0.25">
      <c r="D233" s="226"/>
      <c r="E233" s="139"/>
      <c r="J233" s="230"/>
    </row>
    <row r="234" spans="4:10" s="7" customFormat="1" x14ac:dyDescent="0.25">
      <c r="D234" s="226"/>
      <c r="E234" s="139"/>
      <c r="J234" s="230"/>
    </row>
    <row r="235" spans="4:10" s="7" customFormat="1" x14ac:dyDescent="0.25">
      <c r="D235" s="226"/>
      <c r="E235" s="139"/>
      <c r="J235" s="230"/>
    </row>
    <row r="236" spans="4:10" s="7" customFormat="1" x14ac:dyDescent="0.25">
      <c r="D236" s="226"/>
      <c r="E236" s="139"/>
      <c r="J236" s="230"/>
    </row>
    <row r="237" spans="4:10" s="7" customFormat="1" x14ac:dyDescent="0.25">
      <c r="D237" s="226"/>
      <c r="E237" s="139"/>
      <c r="J237" s="230"/>
    </row>
    <row r="238" spans="4:10" s="7" customFormat="1" x14ac:dyDescent="0.25">
      <c r="D238" s="226"/>
      <c r="E238" s="139"/>
      <c r="J238" s="230"/>
    </row>
    <row r="239" spans="4:10" s="7" customFormat="1" x14ac:dyDescent="0.25">
      <c r="D239" s="226"/>
      <c r="E239" s="139"/>
      <c r="J239" s="230"/>
    </row>
    <row r="240" spans="4:10" s="7" customFormat="1" x14ac:dyDescent="0.25">
      <c r="D240" s="226"/>
      <c r="E240" s="139"/>
      <c r="J240" s="230"/>
    </row>
    <row r="241" spans="4:10" s="7" customFormat="1" x14ac:dyDescent="0.25">
      <c r="D241" s="226"/>
      <c r="E241" s="139"/>
      <c r="J241" s="230"/>
    </row>
    <row r="242" spans="4:10" s="7" customFormat="1" x14ac:dyDescent="0.25">
      <c r="D242" s="226"/>
      <c r="E242" s="139"/>
      <c r="J242" s="230"/>
    </row>
    <row r="243" spans="4:10" s="7" customFormat="1" x14ac:dyDescent="0.25">
      <c r="D243" s="226"/>
      <c r="E243" s="139"/>
      <c r="J243" s="230"/>
    </row>
    <row r="244" spans="4:10" s="7" customFormat="1" x14ac:dyDescent="0.25">
      <c r="D244" s="226"/>
      <c r="E244" s="139"/>
      <c r="J244" s="230"/>
    </row>
    <row r="245" spans="4:10" s="7" customFormat="1" x14ac:dyDescent="0.25">
      <c r="D245" s="226"/>
      <c r="E245" s="139"/>
      <c r="J245" s="230"/>
    </row>
    <row r="246" spans="4:10" s="7" customFormat="1" x14ac:dyDescent="0.25">
      <c r="D246" s="226"/>
      <c r="E246" s="139"/>
      <c r="J246" s="230"/>
    </row>
    <row r="247" spans="4:10" s="7" customFormat="1" x14ac:dyDescent="0.25">
      <c r="D247" s="226"/>
      <c r="E247" s="139"/>
      <c r="J247" s="230"/>
    </row>
    <row r="248" spans="4:10" s="7" customFormat="1" x14ac:dyDescent="0.25">
      <c r="D248" s="226"/>
      <c r="E248" s="139"/>
      <c r="J248" s="230"/>
    </row>
    <row r="249" spans="4:10" s="7" customFormat="1" x14ac:dyDescent="0.25">
      <c r="D249" s="226"/>
      <c r="E249" s="139"/>
      <c r="J249" s="230"/>
    </row>
    <row r="250" spans="4:10" s="7" customFormat="1" x14ac:dyDescent="0.25">
      <c r="D250" s="226"/>
      <c r="E250" s="139"/>
      <c r="J250" s="230"/>
    </row>
    <row r="251" spans="4:10" s="7" customFormat="1" x14ac:dyDescent="0.25">
      <c r="D251" s="226"/>
      <c r="E251" s="139"/>
      <c r="J251" s="230"/>
    </row>
    <row r="252" spans="4:10" s="7" customFormat="1" x14ac:dyDescent="0.25">
      <c r="D252" s="226"/>
      <c r="E252" s="139"/>
      <c r="J252" s="230"/>
    </row>
    <row r="253" spans="4:10" s="7" customFormat="1" x14ac:dyDescent="0.25">
      <c r="D253" s="226"/>
      <c r="E253" s="139"/>
      <c r="J253" s="230"/>
    </row>
    <row r="254" spans="4:10" s="7" customFormat="1" x14ac:dyDescent="0.25">
      <c r="D254" s="226"/>
      <c r="E254" s="139"/>
      <c r="J254" s="230"/>
    </row>
    <row r="255" spans="4:10" s="7" customFormat="1" x14ac:dyDescent="0.25">
      <c r="D255" s="226"/>
      <c r="E255" s="139"/>
      <c r="J255" s="230"/>
    </row>
    <row r="256" spans="4:10" s="7" customFormat="1" x14ac:dyDescent="0.25">
      <c r="D256" s="226"/>
      <c r="E256" s="139"/>
      <c r="J256" s="230"/>
    </row>
    <row r="257" spans="4:10" s="7" customFormat="1" x14ac:dyDescent="0.25">
      <c r="D257" s="226"/>
      <c r="E257" s="139"/>
      <c r="J257" s="230"/>
    </row>
    <row r="258" spans="4:10" s="7" customFormat="1" x14ac:dyDescent="0.25">
      <c r="D258" s="226"/>
      <c r="E258" s="139"/>
      <c r="J258" s="230"/>
    </row>
    <row r="259" spans="4:10" s="7" customFormat="1" x14ac:dyDescent="0.25">
      <c r="D259" s="226"/>
      <c r="E259" s="139"/>
      <c r="J259" s="230"/>
    </row>
    <row r="260" spans="4:10" s="7" customFormat="1" x14ac:dyDescent="0.25">
      <c r="D260" s="226"/>
      <c r="E260" s="139"/>
      <c r="J260" s="230"/>
    </row>
    <row r="261" spans="4:10" s="7" customFormat="1" x14ac:dyDescent="0.25">
      <c r="D261" s="226"/>
      <c r="E261" s="139"/>
      <c r="J261" s="230"/>
    </row>
    <row r="262" spans="4:10" s="7" customFormat="1" x14ac:dyDescent="0.25">
      <c r="D262" s="226"/>
      <c r="E262" s="139"/>
      <c r="J262" s="230"/>
    </row>
    <row r="263" spans="4:10" s="7" customFormat="1" x14ac:dyDescent="0.25">
      <c r="D263" s="226"/>
      <c r="E263" s="139"/>
      <c r="J263" s="230"/>
    </row>
    <row r="264" spans="4:10" s="7" customFormat="1" x14ac:dyDescent="0.25">
      <c r="D264" s="226"/>
      <c r="E264" s="139"/>
      <c r="J264" s="230"/>
    </row>
    <row r="265" spans="4:10" s="7" customFormat="1" x14ac:dyDescent="0.25">
      <c r="D265" s="226"/>
      <c r="E265" s="139"/>
      <c r="J265" s="230"/>
    </row>
    <row r="266" spans="4:10" s="7" customFormat="1" x14ac:dyDescent="0.25">
      <c r="D266" s="226"/>
      <c r="E266" s="139"/>
      <c r="J266" s="230"/>
    </row>
    <row r="267" spans="4:10" s="7" customFormat="1" x14ac:dyDescent="0.25">
      <c r="D267" s="226"/>
      <c r="E267" s="139"/>
      <c r="J267" s="230"/>
    </row>
    <row r="268" spans="4:10" s="7" customFormat="1" x14ac:dyDescent="0.25">
      <c r="D268" s="226"/>
      <c r="E268" s="139"/>
      <c r="J268" s="230"/>
    </row>
    <row r="269" spans="4:10" s="7" customFormat="1" x14ac:dyDescent="0.25">
      <c r="D269" s="226"/>
      <c r="E269" s="139"/>
      <c r="J269" s="230"/>
    </row>
    <row r="270" spans="4:10" s="7" customFormat="1" x14ac:dyDescent="0.25">
      <c r="D270" s="226"/>
      <c r="E270" s="139"/>
      <c r="J270" s="230"/>
    </row>
    <row r="271" spans="4:10" s="7" customFormat="1" x14ac:dyDescent="0.25">
      <c r="D271" s="226"/>
      <c r="E271" s="139"/>
      <c r="J271" s="230"/>
    </row>
    <row r="272" spans="4:10" s="7" customFormat="1" x14ac:dyDescent="0.25">
      <c r="D272" s="226"/>
      <c r="E272" s="139"/>
      <c r="J272" s="230"/>
    </row>
    <row r="273" spans="4:10" s="7" customFormat="1" x14ac:dyDescent="0.25">
      <c r="D273" s="226"/>
      <c r="E273" s="139"/>
      <c r="J273" s="230"/>
    </row>
    <row r="274" spans="4:10" s="7" customFormat="1" x14ac:dyDescent="0.25">
      <c r="D274" s="226"/>
      <c r="E274" s="139"/>
      <c r="J274" s="230"/>
    </row>
    <row r="275" spans="4:10" s="7" customFormat="1" x14ac:dyDescent="0.25">
      <c r="D275" s="226"/>
      <c r="E275" s="139"/>
      <c r="J275" s="230"/>
    </row>
    <row r="276" spans="4:10" s="7" customFormat="1" x14ac:dyDescent="0.25">
      <c r="D276" s="226"/>
      <c r="E276" s="139"/>
      <c r="J276" s="230"/>
    </row>
    <row r="277" spans="4:10" s="7" customFormat="1" x14ac:dyDescent="0.25">
      <c r="D277" s="226"/>
      <c r="E277" s="139"/>
      <c r="J277" s="230"/>
    </row>
    <row r="278" spans="4:10" s="7" customFormat="1" x14ac:dyDescent="0.25">
      <c r="D278" s="226"/>
      <c r="E278" s="139"/>
      <c r="J278" s="230"/>
    </row>
    <row r="279" spans="4:10" s="7" customFormat="1" x14ac:dyDescent="0.25">
      <c r="D279" s="226"/>
      <c r="E279" s="139"/>
      <c r="J279" s="230"/>
    </row>
    <row r="280" spans="4:10" s="7" customFormat="1" x14ac:dyDescent="0.25">
      <c r="D280" s="226"/>
      <c r="E280" s="139"/>
      <c r="J280" s="230"/>
    </row>
    <row r="281" spans="4:10" s="7" customFormat="1" x14ac:dyDescent="0.25">
      <c r="D281" s="226"/>
      <c r="E281" s="139"/>
      <c r="J281" s="230"/>
    </row>
  </sheetData>
  <mergeCells count="166">
    <mergeCell ref="A136:A138"/>
    <mergeCell ref="K141:K142"/>
    <mergeCell ref="L141:O142"/>
    <mergeCell ref="B111:F111"/>
    <mergeCell ref="B112:F112"/>
    <mergeCell ref="B113:F113"/>
    <mergeCell ref="B114:F114"/>
    <mergeCell ref="B115:F115"/>
    <mergeCell ref="B116:F116"/>
    <mergeCell ref="B117:F117"/>
    <mergeCell ref="B119:F119"/>
    <mergeCell ref="B120:F120"/>
    <mergeCell ref="B125:F125"/>
    <mergeCell ref="B131:F131"/>
    <mergeCell ref="B132:F132"/>
    <mergeCell ref="B136:F138"/>
    <mergeCell ref="L125:O125"/>
    <mergeCell ref="L131:O131"/>
    <mergeCell ref="K132:K133"/>
    <mergeCell ref="L132:O133"/>
    <mergeCell ref="L134:O134"/>
    <mergeCell ref="L136:O136"/>
    <mergeCell ref="I113:J117"/>
    <mergeCell ref="H113:H117"/>
    <mergeCell ref="L138:O138"/>
    <mergeCell ref="L139:O139"/>
    <mergeCell ref="L140:O140"/>
    <mergeCell ref="B121:F121"/>
    <mergeCell ref="B124:F124"/>
    <mergeCell ref="L111:O111"/>
    <mergeCell ref="L112:O112"/>
    <mergeCell ref="L113:O113"/>
    <mergeCell ref="L114:O114"/>
    <mergeCell ref="L115:O115"/>
    <mergeCell ref="L116:O116"/>
    <mergeCell ref="K117:K118"/>
    <mergeCell ref="L117:O118"/>
    <mergeCell ref="L119:O119"/>
    <mergeCell ref="L120:O120"/>
    <mergeCell ref="K121:K122"/>
    <mergeCell ref="L121:O122"/>
    <mergeCell ref="K123:K124"/>
    <mergeCell ref="B129:F129"/>
    <mergeCell ref="P55:Q55"/>
    <mergeCell ref="P32:Q32"/>
    <mergeCell ref="P31:Q31"/>
    <mergeCell ref="P30:Q30"/>
    <mergeCell ref="O48:Q48"/>
    <mergeCell ref="P37:Q37"/>
    <mergeCell ref="P35:Q35"/>
    <mergeCell ref="P36:Q36"/>
    <mergeCell ref="P34:Q34"/>
    <mergeCell ref="P33:Q33"/>
    <mergeCell ref="P42:Q42"/>
    <mergeCell ref="P41:Q41"/>
    <mergeCell ref="P40:Q40"/>
    <mergeCell ref="P39:Q39"/>
    <mergeCell ref="P38:Q38"/>
    <mergeCell ref="P45:Q45"/>
    <mergeCell ref="P43:Q43"/>
    <mergeCell ref="P44:Q44"/>
    <mergeCell ref="P46:Q46"/>
    <mergeCell ref="P54:Q54"/>
    <mergeCell ref="P50:Q50"/>
    <mergeCell ref="P47:Q47"/>
    <mergeCell ref="P53:Q53"/>
    <mergeCell ref="P52:Q52"/>
    <mergeCell ref="P89:Q89"/>
    <mergeCell ref="P88:Q88"/>
    <mergeCell ref="P87:Q87"/>
    <mergeCell ref="P78:Q78"/>
    <mergeCell ref="P79:Q79"/>
    <mergeCell ref="P80:Q80"/>
    <mergeCell ref="P81:Q81"/>
    <mergeCell ref="P85:Q85"/>
    <mergeCell ref="P84:Q84"/>
    <mergeCell ref="P51:Q51"/>
    <mergeCell ref="P49:Q49"/>
    <mergeCell ref="P58:Q58"/>
    <mergeCell ref="P57:Q57"/>
    <mergeCell ref="P56:Q56"/>
    <mergeCell ref="P66:Q66"/>
    <mergeCell ref="P65:Q65"/>
    <mergeCell ref="P64:Q64"/>
    <mergeCell ref="P83:Q83"/>
    <mergeCell ref="P82:Q82"/>
    <mergeCell ref="P71:Q71"/>
    <mergeCell ref="P70:Q70"/>
    <mergeCell ref="P69:Q69"/>
    <mergeCell ref="P68:Q68"/>
    <mergeCell ref="P67:Q67"/>
    <mergeCell ref="P72:Q72"/>
    <mergeCell ref="P73:Q73"/>
    <mergeCell ref="P74:Q74"/>
    <mergeCell ref="P75:Q75"/>
    <mergeCell ref="P63:Q63"/>
    <mergeCell ref="P59:Q59"/>
    <mergeCell ref="P62:Q62"/>
    <mergeCell ref="P61:Q61"/>
    <mergeCell ref="P60:Q60"/>
    <mergeCell ref="P108:Q108"/>
    <mergeCell ref="P107:Q107"/>
    <mergeCell ref="P105:Q105"/>
    <mergeCell ref="P104:Q104"/>
    <mergeCell ref="P103:Q103"/>
    <mergeCell ref="H48:I48"/>
    <mergeCell ref="O29:R29"/>
    <mergeCell ref="P106:Q106"/>
    <mergeCell ref="P102:Q102"/>
    <mergeCell ref="P101:Q101"/>
    <mergeCell ref="P100:Q100"/>
    <mergeCell ref="P99:Q99"/>
    <mergeCell ref="P98:Q98"/>
    <mergeCell ref="P97:Q97"/>
    <mergeCell ref="P96:Q96"/>
    <mergeCell ref="P95:Q95"/>
    <mergeCell ref="P94:Q94"/>
    <mergeCell ref="P93:Q93"/>
    <mergeCell ref="P92:Q92"/>
    <mergeCell ref="P86:Q86"/>
    <mergeCell ref="P91:Q91"/>
    <mergeCell ref="P90:Q90"/>
    <mergeCell ref="P76:Q76"/>
    <mergeCell ref="P77:Q77"/>
    <mergeCell ref="K8:M8"/>
    <mergeCell ref="C18:C19"/>
    <mergeCell ref="K18:K19"/>
    <mergeCell ref="L18:L19"/>
    <mergeCell ref="M18:M19"/>
    <mergeCell ref="K14:K15"/>
    <mergeCell ref="L14:L15"/>
    <mergeCell ref="M14:M15"/>
    <mergeCell ref="F10:G10"/>
    <mergeCell ref="F11:G11"/>
    <mergeCell ref="A8:C8"/>
    <mergeCell ref="A14:A15"/>
    <mergeCell ref="B14:B15"/>
    <mergeCell ref="C14:C15"/>
    <mergeCell ref="F14:G14"/>
    <mergeCell ref="F15:G15"/>
    <mergeCell ref="F18:G18"/>
    <mergeCell ref="F19:G19"/>
    <mergeCell ref="I8:I20"/>
    <mergeCell ref="A134:A135"/>
    <mergeCell ref="B134:F135"/>
    <mergeCell ref="F27:G27"/>
    <mergeCell ref="K29:M29"/>
    <mergeCell ref="B18:B19"/>
    <mergeCell ref="A18:A19"/>
    <mergeCell ref="B118:F118"/>
    <mergeCell ref="B122:F122"/>
    <mergeCell ref="B133:F133"/>
    <mergeCell ref="I111:J111"/>
    <mergeCell ref="L123:O124"/>
    <mergeCell ref="I112:J112"/>
    <mergeCell ref="K48:M48"/>
    <mergeCell ref="A29:C29"/>
    <mergeCell ref="A48:C48"/>
    <mergeCell ref="H29:I29"/>
    <mergeCell ref="B123:F123"/>
    <mergeCell ref="B130:F130"/>
    <mergeCell ref="B126:F128"/>
    <mergeCell ref="A126:A128"/>
    <mergeCell ref="F21:G21"/>
    <mergeCell ref="F26:G26"/>
    <mergeCell ref="F29:G29"/>
  </mergeCells>
  <pageMargins left="0.23622047244094491" right="0.23622047244094491" top="0.19685039370078741" bottom="0.15748031496062992" header="0.11811023622047245" footer="0.11811023622047245"/>
  <pageSetup paperSize="8" scale="38"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7">
    <tabColor rgb="FFF69B94"/>
    <pageSetUpPr fitToPage="1"/>
  </sheetPr>
  <dimension ref="A1:CA150"/>
  <sheetViews>
    <sheetView zoomScale="75" zoomScaleNormal="75" workbookViewId="0">
      <selection activeCell="A8" sqref="A8:C8"/>
    </sheetView>
  </sheetViews>
  <sheetFormatPr defaultRowHeight="15" x14ac:dyDescent="0.25"/>
  <cols>
    <col min="1" max="1" width="7.7109375" style="7" customWidth="1"/>
    <col min="2" max="2" width="54.5703125" style="7" customWidth="1"/>
    <col min="3" max="3" width="77.140625" bestFit="1" customWidth="1"/>
    <col min="4" max="4" width="3.140625" style="226" bestFit="1" customWidth="1"/>
    <col min="5" max="5" width="13" style="139" customWidth="1"/>
    <col min="6" max="6" width="20.7109375" style="7" customWidth="1"/>
    <col min="7" max="7" width="5.140625" style="7" customWidth="1"/>
    <col min="8" max="8" width="7.5703125" style="7" customWidth="1"/>
    <col min="9" max="9" width="78" style="7" customWidth="1"/>
    <col min="10" max="10" width="3.140625" style="7" bestFit="1" customWidth="1"/>
    <col min="11" max="11" width="3.85546875" style="7" customWidth="1"/>
    <col min="12" max="12" width="7.7109375" style="7" customWidth="1"/>
    <col min="13" max="13" width="73.7109375" customWidth="1"/>
    <col min="14" max="14" width="8.85546875" style="7" bestFit="1" customWidth="1"/>
    <col min="15" max="15" width="2.42578125" style="168" customWidth="1"/>
    <col min="16" max="16" width="7.7109375" style="7" customWidth="1"/>
    <col min="17" max="17" width="73.85546875" customWidth="1"/>
    <col min="18" max="18" width="8.85546875" style="7" bestFit="1" customWidth="1"/>
    <col min="19" max="19" width="7.7109375" style="7" customWidth="1"/>
    <col min="20" max="20" width="54.42578125" style="7" customWidth="1"/>
    <col min="21" max="21" width="76" bestFit="1" customWidth="1"/>
    <col min="22" max="22" width="3.5703125" style="7" customWidth="1"/>
    <col min="23" max="23" width="7.7109375" style="7" customWidth="1"/>
    <col min="24" max="24" width="6.140625" style="7" customWidth="1"/>
    <col min="25" max="25" width="71.140625" style="7" customWidth="1"/>
    <col min="26" max="26" width="3.7109375" style="7" customWidth="1"/>
    <col min="27" max="27" width="9" style="168" customWidth="1"/>
    <col min="28" max="28" width="74.28515625" style="168" customWidth="1"/>
    <col min="29" max="29" width="3.7109375" style="168" customWidth="1"/>
    <col min="30" max="30" width="7.85546875" style="7" customWidth="1"/>
    <col min="31" max="31" width="74.5703125" customWidth="1"/>
    <col min="32" max="79" width="9.140625" style="7"/>
  </cols>
  <sheetData>
    <row r="1" spans="1:29" s="7" customFormat="1" x14ac:dyDescent="0.25">
      <c r="D1" s="226"/>
      <c r="E1" s="139"/>
    </row>
    <row r="2" spans="1:29" s="7" customFormat="1" x14ac:dyDescent="0.25">
      <c r="D2" s="226"/>
      <c r="E2" s="139"/>
    </row>
    <row r="3" spans="1:29" s="7" customFormat="1" x14ac:dyDescent="0.25">
      <c r="D3" s="226"/>
      <c r="E3" s="139"/>
    </row>
    <row r="4" spans="1:29" s="7" customFormat="1" ht="18" x14ac:dyDescent="0.25">
      <c r="B4" s="1001" t="s">
        <v>1263</v>
      </c>
      <c r="E4" s="139"/>
    </row>
    <row r="5" spans="1:29" s="7" customFormat="1" x14ac:dyDescent="0.25">
      <c r="D5" s="226"/>
      <c r="E5" s="139"/>
    </row>
    <row r="6" spans="1:29" s="7" customFormat="1" x14ac:dyDescent="0.25">
      <c r="D6" s="226"/>
      <c r="E6" s="139"/>
    </row>
    <row r="7" spans="1:29" s="7" customFormat="1" x14ac:dyDescent="0.25">
      <c r="D7" s="226"/>
      <c r="E7" s="139"/>
    </row>
    <row r="8" spans="1:29" s="134" customFormat="1" ht="15.75" customHeight="1" x14ac:dyDescent="0.25">
      <c r="A8" s="2198" t="s">
        <v>131</v>
      </c>
      <c r="B8" s="2198"/>
      <c r="C8" s="2198"/>
      <c r="D8" s="53"/>
      <c r="E8" s="1716"/>
      <c r="I8" s="2410" t="s">
        <v>369</v>
      </c>
      <c r="O8" s="143"/>
      <c r="S8" s="2198" t="s">
        <v>325</v>
      </c>
      <c r="T8" s="2198"/>
      <c r="U8" s="2198"/>
      <c r="W8" s="1002" t="s">
        <v>326</v>
      </c>
      <c r="X8" s="1002"/>
      <c r="AA8" s="143"/>
      <c r="AB8" s="143"/>
      <c r="AC8" s="143"/>
    </row>
    <row r="9" spans="1:29" s="134" customFormat="1" ht="15.75" customHeight="1" x14ac:dyDescent="0.25">
      <c r="A9" s="908">
        <v>1</v>
      </c>
      <c r="B9" s="710" t="s">
        <v>127</v>
      </c>
      <c r="C9" s="90" t="s">
        <v>128</v>
      </c>
      <c r="D9" s="53"/>
      <c r="E9" s="1716"/>
      <c r="I9" s="2411"/>
      <c r="O9" s="143"/>
      <c r="S9" s="908">
        <v>1</v>
      </c>
      <c r="T9" s="710" t="s">
        <v>127</v>
      </c>
      <c r="U9" s="90" t="s">
        <v>128</v>
      </c>
      <c r="W9" s="1002"/>
      <c r="X9" s="1002"/>
      <c r="AA9" s="143"/>
      <c r="AB9" s="143"/>
      <c r="AC9" s="143"/>
    </row>
    <row r="10" spans="1:29" s="7" customFormat="1" ht="15.75" customHeight="1" x14ac:dyDescent="0.25">
      <c r="A10" s="908">
        <v>2</v>
      </c>
      <c r="B10" s="710" t="s">
        <v>90</v>
      </c>
      <c r="C10" s="966" t="s">
        <v>94</v>
      </c>
      <c r="D10" s="226"/>
      <c r="E10" s="1803" t="s">
        <v>95</v>
      </c>
      <c r="F10" s="2254" t="s">
        <v>93</v>
      </c>
      <c r="G10" s="2254"/>
      <c r="H10" s="2254"/>
      <c r="I10" s="2411"/>
      <c r="J10" s="979"/>
      <c r="O10" s="168"/>
      <c r="S10" s="908">
        <v>2</v>
      </c>
      <c r="T10" s="710" t="s">
        <v>90</v>
      </c>
      <c r="U10" s="966" t="s">
        <v>96</v>
      </c>
      <c r="V10" s="226"/>
      <c r="W10" s="2303" t="s">
        <v>95</v>
      </c>
      <c r="X10" s="2304"/>
      <c r="Y10" s="966" t="s">
        <v>97</v>
      </c>
      <c r="Z10" s="979"/>
      <c r="AA10" s="979"/>
      <c r="AB10" s="979"/>
      <c r="AC10" s="979"/>
    </row>
    <row r="11" spans="1:29" s="7" customFormat="1" ht="15.75" customHeight="1" x14ac:dyDescent="0.25">
      <c r="A11" s="908">
        <v>3</v>
      </c>
      <c r="B11" s="710" t="s">
        <v>91</v>
      </c>
      <c r="C11" s="966" t="s">
        <v>96</v>
      </c>
      <c r="D11" s="226"/>
      <c r="E11" s="1803" t="s">
        <v>95</v>
      </c>
      <c r="F11" s="2254" t="s">
        <v>97</v>
      </c>
      <c r="G11" s="2254"/>
      <c r="H11" s="2254"/>
      <c r="I11" s="2411"/>
      <c r="J11" s="270"/>
      <c r="O11" s="168"/>
      <c r="S11" s="908">
        <v>3</v>
      </c>
      <c r="T11" s="710" t="s">
        <v>91</v>
      </c>
      <c r="U11" s="966" t="s">
        <v>94</v>
      </c>
      <c r="W11" s="2303" t="s">
        <v>95</v>
      </c>
      <c r="X11" s="2304"/>
      <c r="Y11" s="966" t="s">
        <v>93</v>
      </c>
      <c r="Z11" s="270"/>
      <c r="AA11" s="270"/>
      <c r="AB11" s="270"/>
      <c r="AC11" s="270"/>
    </row>
    <row r="12" spans="1:29" s="7" customFormat="1" ht="15.75" customHeight="1" x14ac:dyDescent="0.25">
      <c r="A12" s="908">
        <v>4</v>
      </c>
      <c r="B12" s="710" t="s">
        <v>101</v>
      </c>
      <c r="C12" s="972">
        <v>43941</v>
      </c>
      <c r="D12" s="226"/>
      <c r="E12" s="1718"/>
      <c r="F12" s="63"/>
      <c r="G12" s="1016"/>
      <c r="H12" s="63"/>
      <c r="I12" s="2411"/>
      <c r="J12" s="134"/>
      <c r="O12" s="168"/>
      <c r="S12" s="908">
        <v>4</v>
      </c>
      <c r="T12" s="710" t="s">
        <v>101</v>
      </c>
      <c r="U12" s="972">
        <v>43941</v>
      </c>
      <c r="W12" s="667"/>
      <c r="X12" s="667"/>
      <c r="Y12" s="134"/>
      <c r="Z12" s="134"/>
      <c r="AA12" s="143"/>
      <c r="AB12" s="143"/>
      <c r="AC12" s="143"/>
    </row>
    <row r="13" spans="1:29" s="7" customFormat="1" ht="15.75" customHeight="1" x14ac:dyDescent="0.25">
      <c r="A13" s="908">
        <v>5</v>
      </c>
      <c r="B13" s="710" t="s">
        <v>123</v>
      </c>
      <c r="C13" s="668">
        <v>0.45520833333333338</v>
      </c>
      <c r="D13" s="226"/>
      <c r="E13" s="1718"/>
      <c r="F13" s="63"/>
      <c r="G13" s="1016"/>
      <c r="H13" s="63"/>
      <c r="I13" s="2411"/>
      <c r="J13" s="134"/>
      <c r="O13" s="168"/>
      <c r="S13" s="908">
        <v>5</v>
      </c>
      <c r="T13" s="710" t="s">
        <v>123</v>
      </c>
      <c r="U13" s="668">
        <v>0.47587962962962965</v>
      </c>
      <c r="W13" s="667"/>
      <c r="X13" s="667"/>
      <c r="Y13" s="134"/>
      <c r="Z13" s="134"/>
      <c r="AA13" s="143"/>
      <c r="AB13" s="143"/>
      <c r="AC13" s="143"/>
    </row>
    <row r="14" spans="1:29" s="7" customFormat="1" ht="15.75" customHeight="1" x14ac:dyDescent="0.25">
      <c r="A14" s="908">
        <v>6</v>
      </c>
      <c r="B14" s="710" t="s">
        <v>124</v>
      </c>
      <c r="C14" s="1548" t="s">
        <v>125</v>
      </c>
      <c r="D14" s="226"/>
      <c r="E14" s="1053"/>
      <c r="F14" s="993"/>
      <c r="G14" s="1016"/>
      <c r="H14" s="993"/>
      <c r="I14" s="2411"/>
      <c r="J14" s="270"/>
      <c r="O14" s="168"/>
      <c r="S14" s="908">
        <v>6</v>
      </c>
      <c r="T14" s="710" t="s">
        <v>124</v>
      </c>
      <c r="U14" s="972" t="s">
        <v>125</v>
      </c>
      <c r="W14" s="989"/>
      <c r="X14" s="989"/>
      <c r="Y14" s="270"/>
      <c r="Z14" s="270"/>
      <c r="AA14" s="270"/>
      <c r="AB14" s="270"/>
      <c r="AC14" s="270"/>
    </row>
    <row r="15" spans="1:29" s="7" customFormat="1" ht="15.75" customHeight="1" x14ac:dyDescent="0.25">
      <c r="A15" s="908">
        <v>7</v>
      </c>
      <c r="B15" s="710" t="s">
        <v>102</v>
      </c>
      <c r="C15" s="972">
        <v>43942</v>
      </c>
      <c r="D15" s="226"/>
      <c r="E15" s="1718"/>
      <c r="F15" s="63"/>
      <c r="G15" s="1016"/>
      <c r="H15" s="63"/>
      <c r="I15" s="2411"/>
      <c r="J15" s="134"/>
      <c r="O15" s="168"/>
      <c r="S15" s="908">
        <v>7</v>
      </c>
      <c r="T15" s="710" t="s">
        <v>102</v>
      </c>
      <c r="U15" s="972">
        <v>43942</v>
      </c>
      <c r="W15" s="667"/>
      <c r="X15" s="667"/>
      <c r="Y15" s="134"/>
      <c r="Z15" s="134"/>
      <c r="AA15" s="143"/>
      <c r="AB15" s="143"/>
      <c r="AC15" s="143"/>
    </row>
    <row r="16" spans="1:29" s="7" customFormat="1" ht="15.75" customHeight="1" x14ac:dyDescent="0.25">
      <c r="A16" s="908">
        <v>8</v>
      </c>
      <c r="B16" s="710" t="s">
        <v>103</v>
      </c>
      <c r="C16" s="972">
        <v>43949</v>
      </c>
      <c r="D16" s="226"/>
      <c r="E16" s="1718"/>
      <c r="F16" s="63"/>
      <c r="G16" s="1016"/>
      <c r="H16" s="63"/>
      <c r="I16" s="2411"/>
      <c r="J16" s="134"/>
      <c r="O16" s="168"/>
      <c r="S16" s="908">
        <v>8</v>
      </c>
      <c r="T16" s="710" t="s">
        <v>103</v>
      </c>
      <c r="U16" s="972">
        <v>43970</v>
      </c>
      <c r="W16" s="667"/>
      <c r="X16" s="667"/>
      <c r="Y16" s="134"/>
      <c r="Z16" s="134"/>
      <c r="AA16" s="143"/>
      <c r="AB16" s="143"/>
      <c r="AC16" s="143"/>
    </row>
    <row r="17" spans="1:36" s="7" customFormat="1" ht="15.75" customHeight="1" x14ac:dyDescent="0.25">
      <c r="A17" s="2188">
        <v>9</v>
      </c>
      <c r="B17" s="2190" t="s">
        <v>85</v>
      </c>
      <c r="C17" s="2192" t="s">
        <v>98</v>
      </c>
      <c r="D17" s="226"/>
      <c r="E17" s="1803" t="s">
        <v>180</v>
      </c>
      <c r="F17" s="2256" t="s">
        <v>92</v>
      </c>
      <c r="G17" s="2256"/>
      <c r="H17" s="2256"/>
      <c r="I17" s="2411"/>
      <c r="J17" s="194"/>
      <c r="O17" s="168"/>
      <c r="S17" s="2188">
        <v>9</v>
      </c>
      <c r="T17" s="2190" t="s">
        <v>85</v>
      </c>
      <c r="U17" s="2192" t="s">
        <v>98</v>
      </c>
      <c r="W17" s="2303" t="s">
        <v>180</v>
      </c>
      <c r="X17" s="2304"/>
      <c r="Y17" s="982" t="s">
        <v>92</v>
      </c>
      <c r="Z17" s="194"/>
      <c r="AA17" s="194"/>
      <c r="AB17" s="194"/>
      <c r="AC17" s="194"/>
    </row>
    <row r="18" spans="1:36" s="7" customFormat="1" ht="15.75" customHeight="1" x14ac:dyDescent="0.25">
      <c r="A18" s="2189"/>
      <c r="B18" s="2191"/>
      <c r="C18" s="2193"/>
      <c r="D18" s="226"/>
      <c r="E18" s="1767" t="s">
        <v>181</v>
      </c>
      <c r="F18" s="2254" t="s">
        <v>119</v>
      </c>
      <c r="G18" s="2254"/>
      <c r="H18" s="2254"/>
      <c r="I18" s="2411"/>
      <c r="J18" s="979"/>
      <c r="O18" s="168"/>
      <c r="S18" s="2189"/>
      <c r="T18" s="2191"/>
      <c r="U18" s="2193"/>
      <c r="W18" s="2303" t="s">
        <v>181</v>
      </c>
      <c r="X18" s="2304"/>
      <c r="Y18" s="966" t="s">
        <v>119</v>
      </c>
      <c r="Z18" s="979"/>
      <c r="AA18" s="979"/>
      <c r="AB18" s="979"/>
      <c r="AC18" s="979"/>
    </row>
    <row r="19" spans="1:36" s="7" customFormat="1" ht="15.75" customHeight="1" x14ac:dyDescent="0.25">
      <c r="A19" s="908">
        <v>10</v>
      </c>
      <c r="B19" s="710" t="s">
        <v>86</v>
      </c>
      <c r="C19" s="96">
        <v>10000000</v>
      </c>
      <c r="D19" s="226"/>
      <c r="E19" s="1720"/>
      <c r="F19" s="63"/>
      <c r="G19" s="1016"/>
      <c r="H19" s="63"/>
      <c r="I19" s="2411"/>
      <c r="J19" s="134"/>
      <c r="O19" s="168"/>
      <c r="S19" s="908">
        <v>10</v>
      </c>
      <c r="T19" s="710" t="s">
        <v>86</v>
      </c>
      <c r="U19" s="96">
        <v>12000000</v>
      </c>
      <c r="W19" s="670"/>
      <c r="X19" s="670"/>
      <c r="Y19" s="134"/>
      <c r="Z19" s="134"/>
      <c r="AA19" s="143"/>
      <c r="AB19" s="143"/>
      <c r="AC19" s="143"/>
    </row>
    <row r="20" spans="1:36" s="7" customFormat="1" ht="15.75" customHeight="1" x14ac:dyDescent="0.25">
      <c r="A20" s="908">
        <v>11</v>
      </c>
      <c r="B20" s="710" t="s">
        <v>87</v>
      </c>
      <c r="C20" s="96">
        <v>10213826.02739726</v>
      </c>
      <c r="D20" s="226"/>
      <c r="E20" s="1766" t="s">
        <v>100</v>
      </c>
      <c r="F20" s="2251">
        <v>100.741</v>
      </c>
      <c r="G20" s="2251"/>
      <c r="H20" s="2251"/>
      <c r="I20" s="2411"/>
      <c r="J20" s="173"/>
      <c r="O20" s="168"/>
      <c r="S20" s="908">
        <v>11</v>
      </c>
      <c r="T20" s="710" t="s">
        <v>87</v>
      </c>
      <c r="U20" s="96">
        <v>12253111.232876712</v>
      </c>
      <c r="W20" s="2301" t="s">
        <v>100</v>
      </c>
      <c r="X20" s="2302"/>
      <c r="Y20" s="986">
        <v>100.712</v>
      </c>
      <c r="Z20" s="173"/>
      <c r="AA20" s="173"/>
      <c r="AB20" s="173"/>
      <c r="AC20" s="173"/>
    </row>
    <row r="21" spans="1:36" s="7" customFormat="1" ht="15.75" customHeight="1" x14ac:dyDescent="0.25">
      <c r="A21" s="908">
        <v>12</v>
      </c>
      <c r="B21" s="710" t="s">
        <v>83</v>
      </c>
      <c r="C21" s="96">
        <v>10213826.02739726</v>
      </c>
      <c r="D21" s="226"/>
      <c r="E21" s="1722"/>
      <c r="F21" s="195"/>
      <c r="G21" s="1016"/>
      <c r="H21" s="195"/>
      <c r="I21" s="2411"/>
      <c r="J21" s="195"/>
      <c r="O21" s="168"/>
      <c r="S21" s="908">
        <v>12</v>
      </c>
      <c r="T21" s="710" t="s">
        <v>83</v>
      </c>
      <c r="U21" s="96">
        <v>12253111.232876712</v>
      </c>
      <c r="W21" s="985"/>
      <c r="X21" s="985"/>
      <c r="Y21" s="195"/>
      <c r="Z21" s="195"/>
      <c r="AA21" s="195"/>
      <c r="AB21" s="195"/>
      <c r="AC21" s="195"/>
    </row>
    <row r="22" spans="1:36" s="7" customFormat="1" ht="15.75" customHeight="1" x14ac:dyDescent="0.25">
      <c r="A22" s="908">
        <v>13</v>
      </c>
      <c r="B22" s="710" t="s">
        <v>88</v>
      </c>
      <c r="C22" s="966" t="s">
        <v>99</v>
      </c>
      <c r="D22" s="226"/>
      <c r="E22" s="1723"/>
      <c r="F22" s="63"/>
      <c r="G22" s="1016"/>
      <c r="H22" s="63"/>
      <c r="I22" s="2412"/>
      <c r="J22" s="134"/>
      <c r="O22" s="168"/>
      <c r="S22" s="908">
        <v>13</v>
      </c>
      <c r="T22" s="710" t="s">
        <v>88</v>
      </c>
      <c r="U22" s="966" t="s">
        <v>99</v>
      </c>
      <c r="W22" s="231"/>
      <c r="X22" s="231"/>
      <c r="Y22" s="134"/>
      <c r="Z22" s="134"/>
      <c r="AA22" s="143"/>
      <c r="AB22" s="143"/>
      <c r="AC22" s="143"/>
    </row>
    <row r="23" spans="1:36" s="7" customFormat="1" ht="15.75" customHeight="1" x14ac:dyDescent="0.25">
      <c r="A23" s="908">
        <v>14</v>
      </c>
      <c r="B23" s="710" t="s">
        <v>82</v>
      </c>
      <c r="C23" s="533">
        <v>-6.1000000000000004E-3</v>
      </c>
      <c r="D23" s="226"/>
      <c r="E23" s="1724"/>
      <c r="F23" s="979"/>
      <c r="G23" s="1016"/>
      <c r="H23" s="979"/>
      <c r="I23" s="1045"/>
      <c r="J23" s="979"/>
      <c r="O23" s="168"/>
      <c r="S23" s="908">
        <v>14</v>
      </c>
      <c r="T23" s="710" t="s">
        <v>82</v>
      </c>
      <c r="U23" s="533">
        <v>-5.7000000000000002E-3</v>
      </c>
      <c r="W23" s="671"/>
      <c r="X23" s="671"/>
      <c r="Y23" s="979"/>
      <c r="Z23" s="979"/>
      <c r="AA23" s="979"/>
      <c r="AB23" s="979"/>
      <c r="AC23" s="979"/>
    </row>
    <row r="24" spans="1:36" s="7" customFormat="1" ht="15.75" customHeight="1" x14ac:dyDescent="0.25">
      <c r="A24" s="908">
        <v>15</v>
      </c>
      <c r="B24" s="710" t="s">
        <v>84</v>
      </c>
      <c r="C24" s="96">
        <v>10213820.83536903</v>
      </c>
      <c r="D24" s="226"/>
      <c r="E24" s="1725"/>
      <c r="F24" s="63"/>
      <c r="G24" s="1016"/>
      <c r="H24" s="63"/>
      <c r="I24" s="1045"/>
      <c r="J24" s="134"/>
      <c r="O24" s="168"/>
      <c r="S24" s="908">
        <v>15</v>
      </c>
      <c r="T24" s="710" t="s">
        <v>84</v>
      </c>
      <c r="U24" s="96">
        <f>U20*(1+((U23*(U16-U15))/360))</f>
        <v>12247679.020230137</v>
      </c>
      <c r="W24" s="672"/>
      <c r="X24" s="672"/>
      <c r="Y24" s="134"/>
      <c r="Z24" s="134"/>
      <c r="AA24" s="143"/>
      <c r="AB24" s="143"/>
      <c r="AC24" s="143"/>
    </row>
    <row r="25" spans="1:36" s="7" customFormat="1" ht="15.75" customHeight="1" x14ac:dyDescent="0.25">
      <c r="A25" s="908">
        <v>16</v>
      </c>
      <c r="B25" s="710" t="s">
        <v>306</v>
      </c>
      <c r="C25" s="96" t="s">
        <v>253</v>
      </c>
      <c r="D25" s="226"/>
      <c r="E25" s="1803" t="s">
        <v>95</v>
      </c>
      <c r="F25" s="2254" t="s">
        <v>150</v>
      </c>
      <c r="G25" s="2254"/>
      <c r="H25" s="2254"/>
      <c r="I25" s="1045"/>
      <c r="J25" s="979"/>
      <c r="O25" s="168"/>
      <c r="S25" s="908">
        <v>16</v>
      </c>
      <c r="T25" s="710" t="s">
        <v>306</v>
      </c>
      <c r="U25" s="96" t="s">
        <v>253</v>
      </c>
      <c r="W25" s="2303" t="s">
        <v>95</v>
      </c>
      <c r="X25" s="2304"/>
      <c r="Y25" s="966" t="s">
        <v>150</v>
      </c>
      <c r="Z25" s="979"/>
      <c r="AA25" s="979"/>
      <c r="AB25" s="979"/>
      <c r="AC25" s="979"/>
    </row>
    <row r="26" spans="1:36" s="7" customFormat="1" ht="15.75" customHeight="1" x14ac:dyDescent="0.25">
      <c r="A26" s="908">
        <v>17</v>
      </c>
      <c r="B26" s="710" t="s">
        <v>13</v>
      </c>
      <c r="C26" s="96" t="s">
        <v>329</v>
      </c>
      <c r="D26" s="162"/>
      <c r="E26" s="1803" t="s">
        <v>95</v>
      </c>
      <c r="F26" s="2406" t="s">
        <v>328</v>
      </c>
      <c r="G26" s="2406"/>
      <c r="H26" s="2406"/>
      <c r="I26" s="1045"/>
      <c r="J26" s="270"/>
      <c r="O26" s="168"/>
      <c r="S26" s="908">
        <v>17</v>
      </c>
      <c r="T26" s="710" t="s">
        <v>13</v>
      </c>
      <c r="U26" s="96" t="s">
        <v>329</v>
      </c>
      <c r="V26" s="162"/>
      <c r="W26" s="2303" t="s">
        <v>95</v>
      </c>
      <c r="X26" s="2304"/>
      <c r="Y26" s="185" t="s">
        <v>328</v>
      </c>
      <c r="Z26" s="270"/>
      <c r="AA26" s="270"/>
      <c r="AB26" s="270"/>
      <c r="AC26" s="270"/>
      <c r="AD26" s="168"/>
      <c r="AE26" s="168"/>
      <c r="AF26" s="168"/>
      <c r="AG26" s="168"/>
      <c r="AH26" s="168"/>
      <c r="AI26" s="168"/>
      <c r="AJ26" s="168"/>
    </row>
    <row r="27" spans="1:36" s="7" customFormat="1" ht="6.75" customHeight="1" x14ac:dyDescent="0.25">
      <c r="A27" s="155"/>
      <c r="B27" s="737"/>
      <c r="C27" s="146"/>
      <c r="D27" s="162"/>
      <c r="E27" s="1053"/>
      <c r="F27" s="270"/>
      <c r="H27" s="270"/>
      <c r="I27" s="1046"/>
      <c r="J27" s="270"/>
      <c r="O27" s="168"/>
      <c r="S27" s="155"/>
      <c r="T27" s="737"/>
      <c r="U27" s="146"/>
      <c r="V27" s="162"/>
      <c r="W27" s="989"/>
      <c r="X27" s="989"/>
      <c r="Y27" s="270"/>
      <c r="Z27" s="270"/>
      <c r="AA27" s="270"/>
      <c r="AB27" s="270"/>
      <c r="AC27" s="270"/>
      <c r="AD27" s="168"/>
      <c r="AE27" s="168"/>
      <c r="AF27" s="168"/>
      <c r="AG27" s="168"/>
      <c r="AH27" s="168"/>
      <c r="AI27" s="168"/>
      <c r="AJ27" s="168"/>
    </row>
    <row r="28" spans="1:36" s="7" customFormat="1" ht="18" x14ac:dyDescent="0.25">
      <c r="A28" s="2434" t="s">
        <v>336</v>
      </c>
      <c r="B28" s="2434"/>
      <c r="C28" s="2434"/>
      <c r="D28" s="2434"/>
      <c r="E28" s="1810"/>
      <c r="F28" s="2381" t="s">
        <v>795</v>
      </c>
      <c r="G28" s="2381"/>
      <c r="H28" s="2439" t="s">
        <v>345</v>
      </c>
      <c r="I28" s="2440"/>
      <c r="J28" s="2440"/>
      <c r="K28" s="462"/>
      <c r="L28" s="2434" t="s">
        <v>346</v>
      </c>
      <c r="M28" s="2434"/>
      <c r="O28" s="168"/>
      <c r="P28" s="2434" t="s">
        <v>347</v>
      </c>
      <c r="Q28" s="2434"/>
      <c r="S28" s="2434" t="s">
        <v>348</v>
      </c>
      <c r="T28" s="2434"/>
      <c r="U28" s="2434"/>
      <c r="V28" s="2434"/>
      <c r="W28" s="2439" t="s">
        <v>349</v>
      </c>
      <c r="X28" s="2439"/>
      <c r="Y28" s="2439"/>
      <c r="AA28" s="2434" t="s">
        <v>350</v>
      </c>
      <c r="AB28" s="2434"/>
      <c r="AC28" s="168"/>
      <c r="AD28" s="2434" t="s">
        <v>338</v>
      </c>
      <c r="AE28" s="2434"/>
    </row>
    <row r="29" spans="1:36" s="7" customFormat="1" ht="15.75" x14ac:dyDescent="0.25">
      <c r="A29" s="426">
        <v>1</v>
      </c>
      <c r="B29" s="515" t="s">
        <v>0</v>
      </c>
      <c r="C29" s="969" t="s">
        <v>662</v>
      </c>
      <c r="D29" s="203" t="s">
        <v>130</v>
      </c>
      <c r="E29" s="717" t="s">
        <v>273</v>
      </c>
      <c r="F29" s="908"/>
      <c r="H29" s="426">
        <v>1</v>
      </c>
      <c r="I29" s="969" t="s">
        <v>662</v>
      </c>
      <c r="J29" s="203" t="s">
        <v>130</v>
      </c>
      <c r="K29" s="134"/>
      <c r="L29" s="426">
        <v>1</v>
      </c>
      <c r="M29" s="968" t="s">
        <v>662</v>
      </c>
      <c r="O29" s="168"/>
      <c r="P29" s="426">
        <v>1</v>
      </c>
      <c r="Q29" s="641" t="s">
        <v>655</v>
      </c>
      <c r="S29" s="426">
        <v>1</v>
      </c>
      <c r="T29" s="730" t="s">
        <v>0</v>
      </c>
      <c r="U29" s="968" t="s">
        <v>662</v>
      </c>
      <c r="V29" s="115"/>
      <c r="W29" s="426">
        <v>1</v>
      </c>
      <c r="X29" s="2413" t="s">
        <v>662</v>
      </c>
      <c r="Y29" s="2413"/>
      <c r="AA29" s="426">
        <v>1</v>
      </c>
      <c r="AB29" s="968" t="s">
        <v>662</v>
      </c>
      <c r="AC29" s="271"/>
      <c r="AD29" s="426">
        <v>1</v>
      </c>
      <c r="AE29" s="968" t="s">
        <v>655</v>
      </c>
    </row>
    <row r="30" spans="1:36" s="7" customFormat="1" ht="15.75" x14ac:dyDescent="0.25">
      <c r="A30" s="426">
        <v>2</v>
      </c>
      <c r="B30" s="515" t="s">
        <v>1</v>
      </c>
      <c r="C30" s="991" t="s">
        <v>93</v>
      </c>
      <c r="D30" s="203" t="s">
        <v>130</v>
      </c>
      <c r="E30" s="718" t="s">
        <v>273</v>
      </c>
      <c r="F30" s="918" t="s">
        <v>799</v>
      </c>
      <c r="H30" s="426">
        <v>2</v>
      </c>
      <c r="I30" s="991" t="s">
        <v>93</v>
      </c>
      <c r="J30" s="203" t="s">
        <v>130</v>
      </c>
      <c r="K30" s="134"/>
      <c r="L30" s="426">
        <v>2</v>
      </c>
      <c r="M30" s="973" t="s">
        <v>93</v>
      </c>
      <c r="O30" s="168"/>
      <c r="P30" s="426">
        <v>2</v>
      </c>
      <c r="Q30" s="185" t="s">
        <v>328</v>
      </c>
      <c r="S30" s="426">
        <v>2</v>
      </c>
      <c r="T30" s="730" t="s">
        <v>1</v>
      </c>
      <c r="U30" s="966" t="s">
        <v>93</v>
      </c>
      <c r="V30" s="115"/>
      <c r="W30" s="426">
        <v>2</v>
      </c>
      <c r="X30" s="2254" t="s">
        <v>93</v>
      </c>
      <c r="Y30" s="2254"/>
      <c r="AA30" s="426">
        <v>2</v>
      </c>
      <c r="AB30" s="973" t="s">
        <v>93</v>
      </c>
      <c r="AC30" s="271"/>
      <c r="AD30" s="426">
        <v>2</v>
      </c>
      <c r="AE30" s="185" t="s">
        <v>328</v>
      </c>
    </row>
    <row r="31" spans="1:36" s="7" customFormat="1" ht="15.75" x14ac:dyDescent="0.25">
      <c r="A31" s="426">
        <v>3</v>
      </c>
      <c r="B31" s="515" t="s">
        <v>40</v>
      </c>
      <c r="C31" s="991" t="s">
        <v>93</v>
      </c>
      <c r="D31" s="203" t="s">
        <v>130</v>
      </c>
      <c r="E31" s="718"/>
      <c r="F31" s="918">
        <v>4.0999999999999996</v>
      </c>
      <c r="H31" s="426">
        <v>3</v>
      </c>
      <c r="I31" s="991" t="s">
        <v>93</v>
      </c>
      <c r="J31" s="203" t="s">
        <v>130</v>
      </c>
      <c r="K31" s="134"/>
      <c r="L31" s="426">
        <v>3</v>
      </c>
      <c r="M31" s="973" t="s">
        <v>93</v>
      </c>
      <c r="O31" s="168"/>
      <c r="P31" s="426">
        <v>3</v>
      </c>
      <c r="Q31" s="185" t="s">
        <v>328</v>
      </c>
      <c r="S31" s="426">
        <v>3</v>
      </c>
      <c r="T31" s="730" t="s">
        <v>40</v>
      </c>
      <c r="U31" s="966" t="s">
        <v>93</v>
      </c>
      <c r="V31" s="115"/>
      <c r="W31" s="426">
        <v>3</v>
      </c>
      <c r="X31" s="2254" t="s">
        <v>93</v>
      </c>
      <c r="Y31" s="2254"/>
      <c r="AA31" s="426">
        <v>3</v>
      </c>
      <c r="AB31" s="973" t="s">
        <v>93</v>
      </c>
      <c r="AC31" s="271"/>
      <c r="AD31" s="426">
        <v>3</v>
      </c>
      <c r="AE31" s="185" t="s">
        <v>328</v>
      </c>
    </row>
    <row r="32" spans="1:36" s="7" customFormat="1" ht="15.75" x14ac:dyDescent="0.25">
      <c r="A32" s="426">
        <v>4</v>
      </c>
      <c r="B32" s="515" t="s">
        <v>12</v>
      </c>
      <c r="C32" s="991" t="s">
        <v>106</v>
      </c>
      <c r="D32" s="203" t="s">
        <v>130</v>
      </c>
      <c r="E32" s="718"/>
      <c r="F32" s="907"/>
      <c r="H32" s="426">
        <v>4</v>
      </c>
      <c r="I32" s="1162" t="s">
        <v>593</v>
      </c>
      <c r="J32" s="939" t="s">
        <v>723</v>
      </c>
      <c r="K32" s="134"/>
      <c r="L32" s="426">
        <v>4</v>
      </c>
      <c r="M32" s="966" t="s">
        <v>106</v>
      </c>
      <c r="O32" s="168"/>
      <c r="P32" s="426">
        <v>4</v>
      </c>
      <c r="Q32" s="966" t="s">
        <v>106</v>
      </c>
      <c r="S32" s="426">
        <v>4</v>
      </c>
      <c r="T32" s="730" t="s">
        <v>12</v>
      </c>
      <c r="U32" s="966" t="s">
        <v>106</v>
      </c>
      <c r="V32" s="115"/>
      <c r="W32" s="426">
        <v>4</v>
      </c>
      <c r="X32" s="2441" t="s">
        <v>593</v>
      </c>
      <c r="Y32" s="2441"/>
      <c r="AA32" s="426">
        <v>4</v>
      </c>
      <c r="AB32" s="966" t="s">
        <v>106</v>
      </c>
      <c r="AC32" s="272"/>
      <c r="AD32" s="426">
        <v>4</v>
      </c>
      <c r="AE32" s="966" t="s">
        <v>106</v>
      </c>
    </row>
    <row r="33" spans="1:31" s="7" customFormat="1" ht="15.75" x14ac:dyDescent="0.25">
      <c r="A33" s="426">
        <v>5</v>
      </c>
      <c r="B33" s="515" t="s">
        <v>2</v>
      </c>
      <c r="C33" s="991" t="s">
        <v>107</v>
      </c>
      <c r="D33" s="203" t="s">
        <v>130</v>
      </c>
      <c r="E33" s="718"/>
      <c r="F33" s="912"/>
      <c r="H33" s="426">
        <v>5</v>
      </c>
      <c r="I33" s="1162" t="s">
        <v>593</v>
      </c>
      <c r="J33" s="939" t="s">
        <v>723</v>
      </c>
      <c r="K33" s="134"/>
      <c r="L33" s="426">
        <v>5</v>
      </c>
      <c r="M33" s="973" t="s">
        <v>107</v>
      </c>
      <c r="O33" s="168"/>
      <c r="P33" s="426">
        <v>5</v>
      </c>
      <c r="Q33" s="1808" t="s">
        <v>327</v>
      </c>
      <c r="S33" s="426">
        <v>5</v>
      </c>
      <c r="T33" s="730" t="s">
        <v>2</v>
      </c>
      <c r="U33" s="966" t="s">
        <v>107</v>
      </c>
      <c r="V33" s="115"/>
      <c r="W33" s="426">
        <v>5</v>
      </c>
      <c r="X33" s="2441" t="s">
        <v>593</v>
      </c>
      <c r="Y33" s="2441"/>
      <c r="AA33" s="426">
        <v>5</v>
      </c>
      <c r="AB33" s="973" t="s">
        <v>107</v>
      </c>
      <c r="AC33" s="273"/>
      <c r="AD33" s="426">
        <v>5</v>
      </c>
      <c r="AE33" s="973" t="s">
        <v>327</v>
      </c>
    </row>
    <row r="34" spans="1:31" ht="15.75" x14ac:dyDescent="0.25">
      <c r="A34" s="426">
        <v>6</v>
      </c>
      <c r="B34" s="515" t="s">
        <v>419</v>
      </c>
      <c r="C34" s="39"/>
      <c r="D34" s="203" t="s">
        <v>44</v>
      </c>
      <c r="E34" s="328"/>
      <c r="F34" s="907"/>
      <c r="H34" s="426">
        <v>6</v>
      </c>
      <c r="I34" s="1162" t="s">
        <v>593</v>
      </c>
      <c r="J34" s="939" t="s">
        <v>723</v>
      </c>
      <c r="K34" s="134"/>
      <c r="L34" s="426">
        <v>6</v>
      </c>
      <c r="M34" s="511"/>
      <c r="P34" s="426">
        <v>6</v>
      </c>
      <c r="Q34" s="68"/>
      <c r="S34" s="426">
        <v>6</v>
      </c>
      <c r="T34" s="515" t="s">
        <v>419</v>
      </c>
      <c r="U34" s="68"/>
      <c r="V34" s="115"/>
      <c r="W34" s="426">
        <v>6</v>
      </c>
      <c r="X34" s="2441" t="s">
        <v>593</v>
      </c>
      <c r="Y34" s="2441"/>
      <c r="AA34" s="426">
        <v>6</v>
      </c>
      <c r="AB34" s="68"/>
      <c r="AC34" s="272"/>
      <c r="AD34" s="426">
        <v>6</v>
      </c>
      <c r="AE34" s="68"/>
    </row>
    <row r="35" spans="1:31" ht="15.75" x14ac:dyDescent="0.25">
      <c r="A35" s="426">
        <v>7</v>
      </c>
      <c r="B35" s="515" t="s">
        <v>420</v>
      </c>
      <c r="C35" s="39"/>
      <c r="D35" s="203" t="s">
        <v>43</v>
      </c>
      <c r="E35" s="328" t="s">
        <v>273</v>
      </c>
      <c r="F35" s="919"/>
      <c r="H35" s="426">
        <v>7</v>
      </c>
      <c r="I35" s="1162" t="s">
        <v>593</v>
      </c>
      <c r="J35" s="939" t="s">
        <v>723</v>
      </c>
      <c r="K35" s="134"/>
      <c r="L35" s="426">
        <v>7</v>
      </c>
      <c r="M35" s="511"/>
      <c r="P35" s="426">
        <v>7</v>
      </c>
      <c r="Q35" s="68"/>
      <c r="S35" s="426">
        <v>7</v>
      </c>
      <c r="T35" s="515" t="s">
        <v>420</v>
      </c>
      <c r="U35" s="68"/>
      <c r="V35" s="115"/>
      <c r="W35" s="426">
        <v>7</v>
      </c>
      <c r="X35" s="2441" t="s">
        <v>593</v>
      </c>
      <c r="Y35" s="2441"/>
      <c r="AA35" s="426">
        <v>7</v>
      </c>
      <c r="AB35" s="68"/>
      <c r="AC35" s="272"/>
      <c r="AD35" s="426">
        <v>7</v>
      </c>
      <c r="AE35" s="68"/>
    </row>
    <row r="36" spans="1:31" ht="15.75" x14ac:dyDescent="0.25">
      <c r="A36" s="426">
        <v>8</v>
      </c>
      <c r="B36" s="515" t="s">
        <v>421</v>
      </c>
      <c r="C36" s="39"/>
      <c r="D36" s="203" t="s">
        <v>43</v>
      </c>
      <c r="E36" s="328" t="s">
        <v>273</v>
      </c>
      <c r="F36" s="907"/>
      <c r="H36" s="426">
        <v>8</v>
      </c>
      <c r="I36" s="1162" t="s">
        <v>593</v>
      </c>
      <c r="J36" s="939" t="s">
        <v>723</v>
      </c>
      <c r="K36" s="134"/>
      <c r="L36" s="426">
        <v>8</v>
      </c>
      <c r="M36" s="511"/>
      <c r="P36" s="426">
        <v>8</v>
      </c>
      <c r="Q36" s="68"/>
      <c r="S36" s="426">
        <v>8</v>
      </c>
      <c r="T36" s="515" t="s">
        <v>421</v>
      </c>
      <c r="U36" s="68"/>
      <c r="V36" s="115"/>
      <c r="W36" s="426">
        <v>8</v>
      </c>
      <c r="X36" s="2441" t="s">
        <v>593</v>
      </c>
      <c r="Y36" s="2441"/>
      <c r="AA36" s="426">
        <v>8</v>
      </c>
      <c r="AB36" s="68"/>
      <c r="AC36" s="272"/>
      <c r="AD36" s="426">
        <v>8</v>
      </c>
      <c r="AE36" s="68"/>
    </row>
    <row r="37" spans="1:31" ht="15.75" x14ac:dyDescent="0.25">
      <c r="A37" s="426">
        <v>9</v>
      </c>
      <c r="B37" s="515" t="s">
        <v>5</v>
      </c>
      <c r="C37" s="252" t="s">
        <v>109</v>
      </c>
      <c r="D37" s="203" t="s">
        <v>130</v>
      </c>
      <c r="E37" s="328"/>
      <c r="F37" s="908"/>
      <c r="H37" s="426">
        <v>9</v>
      </c>
      <c r="I37" s="1162" t="s">
        <v>593</v>
      </c>
      <c r="J37" s="939" t="s">
        <v>723</v>
      </c>
      <c r="K37" s="134"/>
      <c r="L37" s="426">
        <v>9</v>
      </c>
      <c r="M37" s="648" t="s">
        <v>109</v>
      </c>
      <c r="P37" s="426">
        <v>9</v>
      </c>
      <c r="Q37" s="247" t="s">
        <v>206</v>
      </c>
      <c r="S37" s="426">
        <v>9</v>
      </c>
      <c r="T37" s="730" t="s">
        <v>5</v>
      </c>
      <c r="U37" s="247" t="s">
        <v>206</v>
      </c>
      <c r="V37" s="115"/>
      <c r="W37" s="426">
        <v>9</v>
      </c>
      <c r="X37" s="2441" t="s">
        <v>593</v>
      </c>
      <c r="Y37" s="2441"/>
      <c r="AA37" s="426">
        <v>9</v>
      </c>
      <c r="AB37" s="247" t="s">
        <v>206</v>
      </c>
      <c r="AC37" s="271"/>
      <c r="AD37" s="426">
        <v>9</v>
      </c>
      <c r="AE37" s="247" t="s">
        <v>109</v>
      </c>
    </row>
    <row r="38" spans="1:31" ht="15.75" x14ac:dyDescent="0.25">
      <c r="A38" s="426">
        <v>10</v>
      </c>
      <c r="B38" s="515" t="s">
        <v>6</v>
      </c>
      <c r="C38" s="248" t="s">
        <v>93</v>
      </c>
      <c r="D38" s="203" t="s">
        <v>130</v>
      </c>
      <c r="E38" s="328" t="s">
        <v>273</v>
      </c>
      <c r="F38" s="918">
        <v>4.0999999999999996</v>
      </c>
      <c r="H38" s="426">
        <v>10</v>
      </c>
      <c r="I38" s="1162" t="s">
        <v>593</v>
      </c>
      <c r="J38" s="939" t="s">
        <v>723</v>
      </c>
      <c r="K38" s="134"/>
      <c r="L38" s="426">
        <v>10</v>
      </c>
      <c r="M38" s="648" t="s">
        <v>93</v>
      </c>
      <c r="P38" s="426">
        <v>10</v>
      </c>
      <c r="Q38" s="86" t="s">
        <v>328</v>
      </c>
      <c r="S38" s="426">
        <v>10</v>
      </c>
      <c r="T38" s="730" t="s">
        <v>6</v>
      </c>
      <c r="U38" s="248" t="s">
        <v>93</v>
      </c>
      <c r="V38" s="115"/>
      <c r="W38" s="426">
        <v>10</v>
      </c>
      <c r="X38" s="2441" t="s">
        <v>593</v>
      </c>
      <c r="Y38" s="2441"/>
      <c r="AA38" s="426">
        <v>10</v>
      </c>
      <c r="AB38" s="247" t="s">
        <v>93</v>
      </c>
      <c r="AC38" s="274"/>
      <c r="AD38" s="426">
        <v>10</v>
      </c>
      <c r="AE38" s="86" t="s">
        <v>328</v>
      </c>
    </row>
    <row r="39" spans="1:31" ht="15.75" x14ac:dyDescent="0.25">
      <c r="A39" s="426">
        <v>11</v>
      </c>
      <c r="B39" s="515" t="s">
        <v>7</v>
      </c>
      <c r="C39" s="248" t="s">
        <v>97</v>
      </c>
      <c r="D39" s="203" t="s">
        <v>130</v>
      </c>
      <c r="E39" s="328"/>
      <c r="F39" s="909"/>
      <c r="H39" s="426">
        <v>11</v>
      </c>
      <c r="I39" s="186" t="s">
        <v>97</v>
      </c>
      <c r="J39" s="203" t="s">
        <v>130</v>
      </c>
      <c r="L39" s="426">
        <v>11</v>
      </c>
      <c r="M39" s="86" t="s">
        <v>328</v>
      </c>
      <c r="P39" s="426">
        <v>11</v>
      </c>
      <c r="Q39" s="247" t="s">
        <v>93</v>
      </c>
      <c r="S39" s="426">
        <v>11</v>
      </c>
      <c r="T39" s="730" t="s">
        <v>7</v>
      </c>
      <c r="U39" s="248" t="s">
        <v>97</v>
      </c>
      <c r="V39" s="115"/>
      <c r="W39" s="426">
        <v>11</v>
      </c>
      <c r="X39" s="2406" t="s">
        <v>97</v>
      </c>
      <c r="Y39" s="2406"/>
      <c r="AA39" s="426">
        <v>11</v>
      </c>
      <c r="AB39" s="86" t="s">
        <v>328</v>
      </c>
      <c r="AC39" s="274"/>
      <c r="AD39" s="426">
        <v>11</v>
      </c>
      <c r="AE39" s="253" t="s">
        <v>93</v>
      </c>
    </row>
    <row r="40" spans="1:31" ht="15.75" x14ac:dyDescent="0.25">
      <c r="A40" s="426">
        <v>12</v>
      </c>
      <c r="B40" s="515" t="s">
        <v>46</v>
      </c>
      <c r="C40" s="252" t="s">
        <v>108</v>
      </c>
      <c r="D40" s="203" t="s">
        <v>130</v>
      </c>
      <c r="E40" s="328"/>
      <c r="F40" s="918">
        <v>4.2</v>
      </c>
      <c r="H40" s="426">
        <v>12</v>
      </c>
      <c r="I40" s="1162" t="s">
        <v>593</v>
      </c>
      <c r="J40" s="939" t="s">
        <v>723</v>
      </c>
      <c r="L40" s="426">
        <v>12</v>
      </c>
      <c r="M40" s="648" t="s">
        <v>170</v>
      </c>
      <c r="P40" s="426">
        <v>12</v>
      </c>
      <c r="Q40" s="247" t="s">
        <v>108</v>
      </c>
      <c r="S40" s="426">
        <v>12</v>
      </c>
      <c r="T40" s="730" t="s">
        <v>46</v>
      </c>
      <c r="U40" s="248" t="s">
        <v>108</v>
      </c>
      <c r="V40" s="115"/>
      <c r="W40" s="426">
        <v>12</v>
      </c>
      <c r="X40" s="2441" t="s">
        <v>593</v>
      </c>
      <c r="Y40" s="2441"/>
      <c r="AA40" s="426">
        <v>12</v>
      </c>
      <c r="AB40" s="247" t="s">
        <v>170</v>
      </c>
      <c r="AC40" s="274"/>
      <c r="AD40" s="426">
        <v>12</v>
      </c>
      <c r="AE40" s="253" t="s">
        <v>108</v>
      </c>
    </row>
    <row r="41" spans="1:31" ht="15.75" x14ac:dyDescent="0.25">
      <c r="A41" s="426">
        <v>13</v>
      </c>
      <c r="B41" s="515" t="s">
        <v>8</v>
      </c>
      <c r="C41" s="560"/>
      <c r="D41" s="203" t="s">
        <v>43</v>
      </c>
      <c r="E41" s="328" t="s">
        <v>273</v>
      </c>
      <c r="F41" s="908">
        <v>4.3</v>
      </c>
      <c r="H41" s="426">
        <v>13</v>
      </c>
      <c r="I41" s="1162" t="s">
        <v>593</v>
      </c>
      <c r="J41" s="203" t="s">
        <v>723</v>
      </c>
      <c r="L41" s="426">
        <v>13</v>
      </c>
      <c r="M41" s="106"/>
      <c r="P41" s="426">
        <v>13</v>
      </c>
      <c r="Q41" s="298"/>
      <c r="S41" s="426">
        <v>13</v>
      </c>
      <c r="T41" s="730" t="s">
        <v>8</v>
      </c>
      <c r="U41" s="796"/>
      <c r="V41" s="115"/>
      <c r="W41" s="426">
        <v>13</v>
      </c>
      <c r="X41" s="2441" t="s">
        <v>593</v>
      </c>
      <c r="Y41" s="2441"/>
      <c r="AA41" s="426">
        <v>13</v>
      </c>
      <c r="AB41" s="106"/>
      <c r="AC41" s="271"/>
      <c r="AD41" s="426">
        <v>13</v>
      </c>
      <c r="AE41" s="298"/>
    </row>
    <row r="42" spans="1:31" ht="15.75" x14ac:dyDescent="0.25">
      <c r="A42" s="426">
        <v>14</v>
      </c>
      <c r="B42" s="515" t="s">
        <v>9</v>
      </c>
      <c r="C42" s="39"/>
      <c r="D42" s="203" t="s">
        <v>43</v>
      </c>
      <c r="F42" s="911"/>
      <c r="H42" s="426">
        <v>14</v>
      </c>
      <c r="I42" s="1162" t="s">
        <v>593</v>
      </c>
      <c r="J42" s="203" t="s">
        <v>723</v>
      </c>
      <c r="L42" s="426">
        <v>14</v>
      </c>
      <c r="M42" s="106"/>
      <c r="P42" s="426">
        <v>14</v>
      </c>
      <c r="Q42" s="106"/>
      <c r="S42" s="426">
        <v>14</v>
      </c>
      <c r="T42" s="730" t="s">
        <v>9</v>
      </c>
      <c r="U42" s="68"/>
      <c r="V42" s="115"/>
      <c r="W42" s="426">
        <v>14</v>
      </c>
      <c r="X42" s="2441" t="s">
        <v>593</v>
      </c>
      <c r="Y42" s="2441"/>
      <c r="AA42" s="426">
        <v>14</v>
      </c>
      <c r="AB42" s="106"/>
      <c r="AC42" s="275"/>
      <c r="AD42" s="426">
        <v>14</v>
      </c>
      <c r="AE42" s="68"/>
    </row>
    <row r="43" spans="1:31" ht="15.75" x14ac:dyDescent="0.25">
      <c r="A43" s="426">
        <v>15</v>
      </c>
      <c r="B43" s="515" t="s">
        <v>10</v>
      </c>
      <c r="C43" s="170"/>
      <c r="D43" s="203" t="s">
        <v>43</v>
      </c>
      <c r="F43" s="918"/>
      <c r="H43" s="426">
        <v>15</v>
      </c>
      <c r="I43" s="1162" t="s">
        <v>593</v>
      </c>
      <c r="J43" s="203" t="s">
        <v>723</v>
      </c>
      <c r="L43" s="426">
        <v>15</v>
      </c>
      <c r="M43" s="285"/>
      <c r="P43" s="426">
        <v>15</v>
      </c>
      <c r="Q43" s="285"/>
      <c r="S43" s="426">
        <v>15</v>
      </c>
      <c r="T43" s="730" t="s">
        <v>10</v>
      </c>
      <c r="U43" s="259"/>
      <c r="V43" s="115"/>
      <c r="W43" s="426">
        <v>15</v>
      </c>
      <c r="X43" s="2441" t="s">
        <v>593</v>
      </c>
      <c r="Y43" s="2441"/>
      <c r="AA43" s="426">
        <v>15</v>
      </c>
      <c r="AB43" s="285"/>
      <c r="AC43" s="274"/>
      <c r="AD43" s="426">
        <v>15</v>
      </c>
      <c r="AE43" s="259"/>
    </row>
    <row r="44" spans="1:31" ht="15.75" x14ac:dyDescent="0.25">
      <c r="A44" s="426">
        <v>16</v>
      </c>
      <c r="B44" s="515" t="s">
        <v>41</v>
      </c>
      <c r="C44" s="39"/>
      <c r="D44" s="203" t="s">
        <v>44</v>
      </c>
      <c r="E44" s="328" t="s">
        <v>273</v>
      </c>
      <c r="F44" s="909"/>
      <c r="H44" s="426">
        <v>16</v>
      </c>
      <c r="I44" s="1162" t="s">
        <v>593</v>
      </c>
      <c r="J44" s="939" t="s">
        <v>723</v>
      </c>
      <c r="K44" s="115"/>
      <c r="L44" s="426">
        <v>16</v>
      </c>
      <c r="M44" s="647" t="s">
        <v>93</v>
      </c>
      <c r="P44" s="426">
        <v>16</v>
      </c>
      <c r="Q44" s="822" t="s">
        <v>93</v>
      </c>
      <c r="S44" s="426">
        <v>16</v>
      </c>
      <c r="T44" s="730" t="s">
        <v>41</v>
      </c>
      <c r="U44" s="68"/>
      <c r="W44" s="426">
        <v>16</v>
      </c>
      <c r="X44" s="2441" t="s">
        <v>593</v>
      </c>
      <c r="Y44" s="2441"/>
      <c r="AA44" s="426">
        <v>16</v>
      </c>
      <c r="AB44" s="293" t="s">
        <v>93</v>
      </c>
      <c r="AC44" s="274"/>
      <c r="AD44" s="426">
        <v>16</v>
      </c>
      <c r="AE44" s="822" t="s">
        <v>93</v>
      </c>
    </row>
    <row r="45" spans="1:31" ht="15.75" x14ac:dyDescent="0.25">
      <c r="A45" s="426">
        <v>17</v>
      </c>
      <c r="B45" s="515" t="s">
        <v>11</v>
      </c>
      <c r="C45" s="252" t="s">
        <v>93</v>
      </c>
      <c r="D45" s="203" t="s">
        <v>43</v>
      </c>
      <c r="E45" s="328" t="s">
        <v>273</v>
      </c>
      <c r="F45" s="908">
        <v>4.5999999999999996</v>
      </c>
      <c r="H45" s="426">
        <v>17</v>
      </c>
      <c r="I45" s="1162" t="s">
        <v>593</v>
      </c>
      <c r="J45" s="203" t="s">
        <v>723</v>
      </c>
      <c r="L45" s="426">
        <v>17</v>
      </c>
      <c r="M45" s="648" t="s">
        <v>93</v>
      </c>
      <c r="P45" s="426">
        <v>17</v>
      </c>
      <c r="Q45" s="86" t="s">
        <v>328</v>
      </c>
      <c r="S45" s="426">
        <v>17</v>
      </c>
      <c r="T45" s="730" t="s">
        <v>11</v>
      </c>
      <c r="U45" s="248" t="s">
        <v>93</v>
      </c>
      <c r="V45" s="115"/>
      <c r="W45" s="426">
        <v>17</v>
      </c>
      <c r="X45" s="2441" t="s">
        <v>593</v>
      </c>
      <c r="Y45" s="2441"/>
      <c r="AA45" s="426">
        <v>17</v>
      </c>
      <c r="AB45" s="247" t="s">
        <v>93</v>
      </c>
      <c r="AC45" s="271"/>
      <c r="AD45" s="426">
        <v>17</v>
      </c>
      <c r="AE45" s="86" t="s">
        <v>328</v>
      </c>
    </row>
    <row r="46" spans="1:31" ht="15.75" x14ac:dyDescent="0.25">
      <c r="A46" s="426">
        <v>18</v>
      </c>
      <c r="B46" s="515" t="s">
        <v>153</v>
      </c>
      <c r="C46" s="69"/>
      <c r="D46" s="203" t="s">
        <v>43</v>
      </c>
      <c r="E46" s="1787"/>
      <c r="F46" s="908"/>
      <c r="H46" s="426">
        <v>18</v>
      </c>
      <c r="I46" s="1162" t="s">
        <v>593</v>
      </c>
      <c r="J46" s="203" t="s">
        <v>723</v>
      </c>
      <c r="L46" s="426">
        <v>18</v>
      </c>
      <c r="M46" s="69"/>
      <c r="P46" s="426">
        <v>18</v>
      </c>
      <c r="Q46" s="69"/>
      <c r="S46" s="426">
        <v>18</v>
      </c>
      <c r="T46" s="730" t="s">
        <v>153</v>
      </c>
      <c r="U46" s="69"/>
      <c r="V46" s="115"/>
      <c r="W46" s="426">
        <v>18</v>
      </c>
      <c r="X46" s="2441" t="s">
        <v>593</v>
      </c>
      <c r="Y46" s="2441"/>
      <c r="AA46" s="426">
        <v>18</v>
      </c>
      <c r="AB46" s="69"/>
      <c r="AC46" s="271"/>
      <c r="AD46" s="426">
        <v>18</v>
      </c>
      <c r="AE46" s="69"/>
    </row>
    <row r="47" spans="1:31" ht="15.75" x14ac:dyDescent="0.25">
      <c r="A47" s="2319"/>
      <c r="B47" s="2319"/>
      <c r="C47" s="2319"/>
      <c r="D47" s="1154"/>
      <c r="E47" s="135"/>
      <c r="F47" s="155"/>
      <c r="H47" s="2197"/>
      <c r="I47" s="2197"/>
      <c r="J47" s="2442"/>
      <c r="L47" s="2319"/>
      <c r="M47" s="2319"/>
      <c r="P47" s="2319"/>
      <c r="Q47" s="2319"/>
      <c r="S47" s="2319"/>
      <c r="T47" s="2319"/>
      <c r="U47" s="2319"/>
      <c r="V47" s="115"/>
      <c r="W47" s="2197"/>
      <c r="X47" s="2197"/>
      <c r="Y47" s="2197"/>
      <c r="AA47" s="2319"/>
      <c r="AB47" s="2319"/>
      <c r="AC47" s="974"/>
      <c r="AD47" s="2319"/>
      <c r="AE47" s="2319"/>
    </row>
    <row r="48" spans="1:31" ht="15.75" x14ac:dyDescent="0.25">
      <c r="A48" s="426">
        <v>1</v>
      </c>
      <c r="B48" s="515" t="s">
        <v>49</v>
      </c>
      <c r="C48" s="2094" t="s">
        <v>1203</v>
      </c>
      <c r="D48" s="934" t="s">
        <v>130</v>
      </c>
      <c r="E48" s="328" t="s">
        <v>273</v>
      </c>
      <c r="F48" s="908">
        <v>3.1</v>
      </c>
      <c r="H48" s="426">
        <v>1</v>
      </c>
      <c r="I48" s="186" t="str">
        <f>C48</f>
        <v>549300OZ46BRLZ8Y6F6520190520000111000000000000000000</v>
      </c>
      <c r="J48" s="203" t="s">
        <v>130</v>
      </c>
      <c r="K48" s="115"/>
      <c r="L48" s="426">
        <v>1</v>
      </c>
      <c r="M48" s="781" t="s">
        <v>920</v>
      </c>
      <c r="N48" s="328" t="s">
        <v>273</v>
      </c>
      <c r="O48" s="750"/>
      <c r="P48" s="545">
        <v>1</v>
      </c>
      <c r="Q48" s="299" t="str">
        <f>M48</f>
        <v>LCHCARDHSB992344409637251167583XXXX2020048DU</v>
      </c>
      <c r="R48" s="201"/>
      <c r="S48" s="426">
        <v>1</v>
      </c>
      <c r="T48" s="730" t="s">
        <v>49</v>
      </c>
      <c r="U48" s="1242" t="s">
        <v>921</v>
      </c>
      <c r="W48" s="426">
        <v>1</v>
      </c>
      <c r="X48" s="2406" t="str">
        <f>U48</f>
        <v>E02MP6I5ZYZBEU3UXPYFY54DM11X33CNWE99219</v>
      </c>
      <c r="Y48" s="2406"/>
      <c r="AA48" s="426">
        <v>1</v>
      </c>
      <c r="AB48" s="781" t="s">
        <v>908</v>
      </c>
      <c r="AC48" s="277"/>
      <c r="AD48" s="545">
        <v>1</v>
      </c>
      <c r="AE48" s="247" t="str">
        <f>AB48</f>
        <v>LCHCRDHSB66729376946234782901XXXX20200419XCB</v>
      </c>
    </row>
    <row r="49" spans="1:31" ht="15.75" x14ac:dyDescent="0.25">
      <c r="A49" s="426">
        <v>2</v>
      </c>
      <c r="B49" s="515" t="s">
        <v>15</v>
      </c>
      <c r="C49" s="39"/>
      <c r="D49" s="934" t="s">
        <v>44</v>
      </c>
      <c r="E49" s="328"/>
      <c r="F49" s="908">
        <v>8.3000000000000007</v>
      </c>
      <c r="H49" s="426">
        <v>2</v>
      </c>
      <c r="I49" s="1162" t="s">
        <v>593</v>
      </c>
      <c r="J49" s="203" t="s">
        <v>723</v>
      </c>
      <c r="L49" s="426">
        <v>2</v>
      </c>
      <c r="M49" s="703" t="str">
        <f>I48</f>
        <v>549300OZ46BRLZ8Y6F6520190520000111000000000000000000</v>
      </c>
      <c r="N49" s="328" t="s">
        <v>273</v>
      </c>
      <c r="O49" s="750"/>
      <c r="P49" s="426">
        <v>2</v>
      </c>
      <c r="Q49" s="106"/>
      <c r="R49" s="328" t="s">
        <v>273</v>
      </c>
      <c r="S49" s="426">
        <v>2</v>
      </c>
      <c r="T49" s="730" t="s">
        <v>15</v>
      </c>
      <c r="U49" s="783"/>
      <c r="V49" s="115"/>
      <c r="W49" s="426">
        <v>2</v>
      </c>
      <c r="X49" s="2441" t="s">
        <v>593</v>
      </c>
      <c r="Y49" s="2441"/>
      <c r="AA49" s="426">
        <v>2</v>
      </c>
      <c r="AB49" s="300" t="str">
        <f>X48</f>
        <v>E02MP6I5ZYZBEU3UXPYFY54DM11X33CNWE99219</v>
      </c>
      <c r="AC49" s="271"/>
      <c r="AD49" s="426">
        <v>2</v>
      </c>
      <c r="AE49" s="77"/>
    </row>
    <row r="50" spans="1:31" ht="15.75" x14ac:dyDescent="0.25">
      <c r="A50" s="426">
        <v>3</v>
      </c>
      <c r="B50" s="515" t="s">
        <v>79</v>
      </c>
      <c r="C50" s="720" t="s">
        <v>613</v>
      </c>
      <c r="D50" s="934" t="s">
        <v>130</v>
      </c>
      <c r="E50" s="135"/>
      <c r="F50" s="921">
        <v>9.1999999999999993</v>
      </c>
      <c r="H50" s="426">
        <v>3</v>
      </c>
      <c r="I50" s="720" t="s">
        <v>613</v>
      </c>
      <c r="J50" s="203" t="s">
        <v>130</v>
      </c>
      <c r="L50" s="426">
        <v>3</v>
      </c>
      <c r="M50" s="85" t="s">
        <v>613</v>
      </c>
      <c r="P50" s="426">
        <v>3</v>
      </c>
      <c r="Q50" s="85" t="s">
        <v>613</v>
      </c>
      <c r="S50" s="426">
        <v>3</v>
      </c>
      <c r="T50" s="730" t="s">
        <v>79</v>
      </c>
      <c r="U50" s="85" t="s">
        <v>613</v>
      </c>
      <c r="V50" s="115"/>
      <c r="W50" s="426">
        <v>3</v>
      </c>
      <c r="X50" s="2443" t="s">
        <v>613</v>
      </c>
      <c r="Y50" s="2443"/>
      <c r="AA50" s="426">
        <v>3</v>
      </c>
      <c r="AB50" s="731" t="s">
        <v>613</v>
      </c>
      <c r="AC50" s="276"/>
      <c r="AD50" s="426">
        <v>3</v>
      </c>
      <c r="AE50" s="731" t="s">
        <v>613</v>
      </c>
    </row>
    <row r="51" spans="1:31" ht="15.75" x14ac:dyDescent="0.25">
      <c r="A51" s="426">
        <v>4</v>
      </c>
      <c r="B51" s="515" t="s">
        <v>34</v>
      </c>
      <c r="C51" s="252" t="s">
        <v>110</v>
      </c>
      <c r="D51" s="934" t="s">
        <v>130</v>
      </c>
      <c r="E51" s="135"/>
      <c r="F51" s="908">
        <v>7.1</v>
      </c>
      <c r="H51" s="426">
        <v>4</v>
      </c>
      <c r="I51" s="1162" t="s">
        <v>593</v>
      </c>
      <c r="J51" s="203" t="s">
        <v>723</v>
      </c>
      <c r="L51" s="426">
        <v>4</v>
      </c>
      <c r="M51" s="699" t="s">
        <v>110</v>
      </c>
      <c r="P51" s="426">
        <v>4</v>
      </c>
      <c r="Q51" s="248" t="s">
        <v>110</v>
      </c>
      <c r="S51" s="426">
        <v>4</v>
      </c>
      <c r="T51" s="730" t="s">
        <v>34</v>
      </c>
      <c r="U51" s="248" t="s">
        <v>110</v>
      </c>
      <c r="V51" s="115"/>
      <c r="W51" s="426">
        <v>4</v>
      </c>
      <c r="X51" s="2441" t="s">
        <v>593</v>
      </c>
      <c r="Y51" s="2441"/>
      <c r="AA51" s="426">
        <v>4</v>
      </c>
      <c r="AB51" s="253" t="s">
        <v>110</v>
      </c>
      <c r="AC51" s="271"/>
      <c r="AD51" s="426">
        <v>4</v>
      </c>
      <c r="AE51" s="253" t="s">
        <v>110</v>
      </c>
    </row>
    <row r="52" spans="1:31" ht="15.75" x14ac:dyDescent="0.25">
      <c r="A52" s="426">
        <v>5</v>
      </c>
      <c r="B52" s="515" t="s">
        <v>16</v>
      </c>
      <c r="C52" s="252" t="b">
        <v>0</v>
      </c>
      <c r="D52" s="934" t="s">
        <v>130</v>
      </c>
      <c r="E52" s="135"/>
      <c r="F52" s="908">
        <v>8.1999999999999993</v>
      </c>
      <c r="H52" s="426">
        <v>5</v>
      </c>
      <c r="I52" s="1162" t="s">
        <v>593</v>
      </c>
      <c r="J52" s="203" t="s">
        <v>723</v>
      </c>
      <c r="L52" s="426">
        <v>5</v>
      </c>
      <c r="M52" s="699" t="b">
        <v>1</v>
      </c>
      <c r="P52" s="426">
        <v>5</v>
      </c>
      <c r="Q52" s="248" t="b">
        <v>1</v>
      </c>
      <c r="S52" s="426">
        <v>5</v>
      </c>
      <c r="T52" s="730" t="s">
        <v>16</v>
      </c>
      <c r="U52" s="248" t="b">
        <v>0</v>
      </c>
      <c r="V52" s="115"/>
      <c r="W52" s="426">
        <v>5</v>
      </c>
      <c r="X52" s="2441" t="s">
        <v>593</v>
      </c>
      <c r="Y52" s="2441"/>
      <c r="AA52" s="426">
        <v>5</v>
      </c>
      <c r="AB52" s="253" t="b">
        <v>1</v>
      </c>
      <c r="AC52" s="271"/>
      <c r="AD52" s="426">
        <v>5</v>
      </c>
      <c r="AE52" s="253" t="b">
        <v>1</v>
      </c>
    </row>
    <row r="53" spans="1:31" ht="15.75" x14ac:dyDescent="0.25">
      <c r="A53" s="426">
        <v>6</v>
      </c>
      <c r="B53" s="515" t="s">
        <v>50</v>
      </c>
      <c r="C53" s="190"/>
      <c r="D53" s="934" t="s">
        <v>44</v>
      </c>
      <c r="E53" s="135"/>
      <c r="F53" s="908">
        <v>8.5</v>
      </c>
      <c r="H53" s="426">
        <v>6</v>
      </c>
      <c r="I53" s="1162" t="s">
        <v>593</v>
      </c>
      <c r="J53" s="939" t="s">
        <v>723</v>
      </c>
      <c r="L53" s="426">
        <v>6</v>
      </c>
      <c r="M53" s="1800" t="s">
        <v>1124</v>
      </c>
      <c r="P53" s="426">
        <v>6</v>
      </c>
      <c r="Q53" s="1800" t="s">
        <v>1124</v>
      </c>
      <c r="S53" s="426">
        <v>6</v>
      </c>
      <c r="T53" s="730" t="s">
        <v>50</v>
      </c>
      <c r="U53" s="77"/>
      <c r="V53" s="115"/>
      <c r="W53" s="426">
        <v>6</v>
      </c>
      <c r="X53" s="2441" t="s">
        <v>593</v>
      </c>
      <c r="Y53" s="2441"/>
      <c r="AA53" s="426">
        <v>6</v>
      </c>
      <c r="AB53" s="260" t="s">
        <v>1133</v>
      </c>
      <c r="AC53" s="271"/>
      <c r="AD53" s="426">
        <v>6</v>
      </c>
      <c r="AE53" s="1800" t="s">
        <v>1133</v>
      </c>
    </row>
    <row r="54" spans="1:31" ht="15.75" x14ac:dyDescent="0.25">
      <c r="A54" s="426">
        <v>7</v>
      </c>
      <c r="B54" s="515" t="s">
        <v>13</v>
      </c>
      <c r="C54" s="76"/>
      <c r="D54" s="934" t="s">
        <v>44</v>
      </c>
      <c r="E54" s="328" t="s">
        <v>273</v>
      </c>
      <c r="F54" s="908"/>
      <c r="H54" s="426">
        <v>7</v>
      </c>
      <c r="I54" s="1162" t="s">
        <v>593</v>
      </c>
      <c r="J54" s="939" t="s">
        <v>723</v>
      </c>
      <c r="L54" s="426">
        <v>7</v>
      </c>
      <c r="M54" s="185" t="s">
        <v>328</v>
      </c>
      <c r="P54" s="426">
        <v>7</v>
      </c>
      <c r="Q54" s="86" t="s">
        <v>328</v>
      </c>
      <c r="S54" s="426">
        <v>7</v>
      </c>
      <c r="T54" s="730" t="s">
        <v>13</v>
      </c>
      <c r="U54" s="298"/>
      <c r="V54" s="115"/>
      <c r="W54" s="426">
        <v>7</v>
      </c>
      <c r="X54" s="2441" t="s">
        <v>593</v>
      </c>
      <c r="Y54" s="2441"/>
      <c r="AA54" s="426">
        <v>7</v>
      </c>
      <c r="AB54" s="86" t="s">
        <v>328</v>
      </c>
      <c r="AC54" s="271"/>
      <c r="AD54" s="426">
        <v>7</v>
      </c>
      <c r="AE54" s="86" t="s">
        <v>328</v>
      </c>
    </row>
    <row r="55" spans="1:31" ht="15.75" x14ac:dyDescent="0.25">
      <c r="A55" s="426">
        <v>8</v>
      </c>
      <c r="B55" s="515" t="s">
        <v>14</v>
      </c>
      <c r="C55" s="1873" t="s">
        <v>169</v>
      </c>
      <c r="D55" s="934" t="s">
        <v>130</v>
      </c>
      <c r="E55" s="328" t="s">
        <v>273</v>
      </c>
      <c r="F55" s="914" t="s">
        <v>798</v>
      </c>
      <c r="H55" s="426">
        <v>8</v>
      </c>
      <c r="I55" s="1162" t="s">
        <v>593</v>
      </c>
      <c r="J55" s="939" t="s">
        <v>723</v>
      </c>
      <c r="L55" s="426">
        <v>8</v>
      </c>
      <c r="M55" s="261" t="s">
        <v>169</v>
      </c>
      <c r="N55" s="201"/>
      <c r="O55" s="750"/>
      <c r="P55" s="426">
        <v>8</v>
      </c>
      <c r="Q55" s="261" t="s">
        <v>169</v>
      </c>
      <c r="R55" s="201"/>
      <c r="S55" s="426">
        <v>8</v>
      </c>
      <c r="T55" s="730" t="s">
        <v>14</v>
      </c>
      <c r="U55" s="267" t="s">
        <v>169</v>
      </c>
      <c r="W55" s="426">
        <v>8</v>
      </c>
      <c r="X55" s="2441" t="s">
        <v>593</v>
      </c>
      <c r="Y55" s="2441"/>
      <c r="AA55" s="426">
        <v>8</v>
      </c>
      <c r="AB55" s="253" t="s">
        <v>169</v>
      </c>
      <c r="AC55" s="277"/>
      <c r="AD55" s="426">
        <v>8</v>
      </c>
      <c r="AE55" s="253" t="s">
        <v>169</v>
      </c>
    </row>
    <row r="56" spans="1:31" ht="15.75" x14ac:dyDescent="0.25">
      <c r="A56" s="426">
        <v>9</v>
      </c>
      <c r="B56" s="515" t="s">
        <v>51</v>
      </c>
      <c r="C56" s="1807" t="s">
        <v>607</v>
      </c>
      <c r="D56" s="934" t="s">
        <v>130</v>
      </c>
      <c r="E56" s="328" t="s">
        <v>273</v>
      </c>
      <c r="F56" s="908">
        <v>8.4</v>
      </c>
      <c r="H56" s="426">
        <v>9</v>
      </c>
      <c r="I56" s="1162" t="s">
        <v>593</v>
      </c>
      <c r="J56" s="203" t="s">
        <v>723</v>
      </c>
      <c r="K56" s="115"/>
      <c r="L56" s="426">
        <v>9</v>
      </c>
      <c r="M56" s="699" t="s">
        <v>148</v>
      </c>
      <c r="P56" s="426">
        <v>9</v>
      </c>
      <c r="Q56" s="71" t="s">
        <v>148</v>
      </c>
      <c r="S56" s="426">
        <v>9</v>
      </c>
      <c r="T56" s="730" t="s">
        <v>51</v>
      </c>
      <c r="U56" s="1963" t="s">
        <v>607</v>
      </c>
      <c r="W56" s="426">
        <v>9</v>
      </c>
      <c r="X56" s="2441" t="s">
        <v>593</v>
      </c>
      <c r="Y56" s="2441"/>
      <c r="AA56" s="426">
        <v>9</v>
      </c>
      <c r="AB56" s="253" t="s">
        <v>148</v>
      </c>
      <c r="AC56" s="271"/>
      <c r="AD56" s="426">
        <v>9</v>
      </c>
      <c r="AE56" s="253" t="s">
        <v>148</v>
      </c>
    </row>
    <row r="57" spans="1:31" ht="15.75" x14ac:dyDescent="0.25">
      <c r="A57" s="426">
        <v>10</v>
      </c>
      <c r="B57" s="515" t="s">
        <v>35</v>
      </c>
      <c r="C57" s="1807" t="s">
        <v>608</v>
      </c>
      <c r="D57" s="934" t="s">
        <v>44</v>
      </c>
      <c r="F57" s="908"/>
      <c r="H57" s="426">
        <v>10</v>
      </c>
      <c r="I57" s="1162" t="s">
        <v>593</v>
      </c>
      <c r="J57" s="203" t="s">
        <v>723</v>
      </c>
      <c r="L57" s="426">
        <v>10</v>
      </c>
      <c r="M57" s="1808" t="s">
        <v>952</v>
      </c>
      <c r="N57" s="115"/>
      <c r="O57" s="516"/>
      <c r="P57" s="426">
        <v>10</v>
      </c>
      <c r="Q57" s="1286" t="str">
        <f>M57</f>
        <v>LCHSARepoRulebook</v>
      </c>
      <c r="R57" s="115"/>
      <c r="S57" s="426">
        <v>10</v>
      </c>
      <c r="T57" s="730" t="s">
        <v>35</v>
      </c>
      <c r="U57" s="1963" t="s">
        <v>608</v>
      </c>
      <c r="W57" s="426">
        <v>10</v>
      </c>
      <c r="X57" s="2441" t="s">
        <v>593</v>
      </c>
      <c r="Y57" s="2441"/>
      <c r="AA57" s="426">
        <v>10</v>
      </c>
      <c r="AB57" s="1286" t="str">
        <f>Q57</f>
        <v>LCHSARepoRulebook</v>
      </c>
      <c r="AC57" s="277"/>
      <c r="AD57" s="545">
        <v>10</v>
      </c>
      <c r="AE57" s="1286" t="str">
        <f>AB57</f>
        <v>LCHSARepoRulebook</v>
      </c>
    </row>
    <row r="58" spans="1:31" ht="15.75" x14ac:dyDescent="0.25">
      <c r="A58" s="426">
        <v>11</v>
      </c>
      <c r="B58" s="515" t="s">
        <v>52</v>
      </c>
      <c r="C58" s="66"/>
      <c r="D58" s="934" t="s">
        <v>44</v>
      </c>
      <c r="F58" s="908"/>
      <c r="H58" s="426">
        <v>11</v>
      </c>
      <c r="I58" s="1162" t="s">
        <v>593</v>
      </c>
      <c r="J58" s="203" t="s">
        <v>723</v>
      </c>
      <c r="L58" s="426">
        <v>11</v>
      </c>
      <c r="M58" s="69"/>
      <c r="N58" s="115"/>
      <c r="O58" s="516"/>
      <c r="P58" s="426">
        <v>11</v>
      </c>
      <c r="Q58" s="69"/>
      <c r="R58" s="115"/>
      <c r="S58" s="426">
        <v>11</v>
      </c>
      <c r="T58" s="730" t="s">
        <v>52</v>
      </c>
      <c r="U58" s="69"/>
      <c r="W58" s="426">
        <v>11</v>
      </c>
      <c r="X58" s="2441" t="s">
        <v>593</v>
      </c>
      <c r="Y58" s="2441"/>
      <c r="AA58" s="426">
        <v>11</v>
      </c>
      <c r="AB58" s="77"/>
      <c r="AC58" s="271"/>
      <c r="AD58" s="426">
        <v>11</v>
      </c>
      <c r="AE58" s="77"/>
    </row>
    <row r="59" spans="1:31" ht="15.75" x14ac:dyDescent="0.25">
      <c r="A59" s="426">
        <v>12</v>
      </c>
      <c r="B59" s="515" t="s">
        <v>53</v>
      </c>
      <c r="C59" s="711" t="s">
        <v>612</v>
      </c>
      <c r="D59" s="934" t="s">
        <v>130</v>
      </c>
      <c r="F59" s="50"/>
      <c r="H59" s="426">
        <v>12</v>
      </c>
      <c r="I59" s="1162" t="s">
        <v>593</v>
      </c>
      <c r="J59" s="939" t="s">
        <v>723</v>
      </c>
      <c r="L59" s="426">
        <v>12</v>
      </c>
      <c r="M59" s="641" t="str">
        <f>C59</f>
        <v>2020-04-20T10:55:30Z</v>
      </c>
      <c r="N59" s="328" t="s">
        <v>273</v>
      </c>
      <c r="O59" s="395"/>
      <c r="P59" s="426">
        <v>12</v>
      </c>
      <c r="Q59" s="641" t="str">
        <f>M59</f>
        <v>2020-04-20T10:55:30Z</v>
      </c>
      <c r="R59" s="328" t="s">
        <v>273</v>
      </c>
      <c r="S59" s="426">
        <v>12</v>
      </c>
      <c r="T59" s="730" t="s">
        <v>53</v>
      </c>
      <c r="U59" s="641" t="s">
        <v>663</v>
      </c>
      <c r="W59" s="426">
        <v>12</v>
      </c>
      <c r="X59" s="2441" t="s">
        <v>593</v>
      </c>
      <c r="Y59" s="2441"/>
      <c r="AA59" s="426">
        <v>12</v>
      </c>
      <c r="AB59" s="701" t="str">
        <f>U59</f>
        <v>2020-04-20T11:25:160Z</v>
      </c>
      <c r="AC59" s="328"/>
      <c r="AD59" s="426">
        <v>12</v>
      </c>
      <c r="AE59" s="701" t="str">
        <f>AB59</f>
        <v>2020-04-20T11:25:160Z</v>
      </c>
    </row>
    <row r="60" spans="1:31" ht="15.75" x14ac:dyDescent="0.25">
      <c r="A60" s="426">
        <v>13</v>
      </c>
      <c r="B60" s="515" t="s">
        <v>54</v>
      </c>
      <c r="C60" s="720" t="s">
        <v>614</v>
      </c>
      <c r="D60" s="934" t="s">
        <v>130</v>
      </c>
      <c r="F60" s="916"/>
      <c r="H60" s="426">
        <v>13</v>
      </c>
      <c r="I60" s="1162" t="s">
        <v>593</v>
      </c>
      <c r="J60" s="939" t="s">
        <v>723</v>
      </c>
      <c r="L60" s="426">
        <v>13</v>
      </c>
      <c r="M60" s="85" t="s">
        <v>614</v>
      </c>
      <c r="P60" s="426">
        <v>13</v>
      </c>
      <c r="Q60" s="85" t="s">
        <v>614</v>
      </c>
      <c r="S60" s="426">
        <v>13</v>
      </c>
      <c r="T60" s="730" t="s">
        <v>54</v>
      </c>
      <c r="U60" s="85" t="s">
        <v>614</v>
      </c>
      <c r="V60" s="115"/>
      <c r="W60" s="426">
        <v>13</v>
      </c>
      <c r="X60" s="2441" t="s">
        <v>593</v>
      </c>
      <c r="Y60" s="2441"/>
      <c r="AA60" s="426">
        <v>13</v>
      </c>
      <c r="AB60" s="1283">
        <v>43942</v>
      </c>
      <c r="AC60" s="279"/>
      <c r="AD60" s="426">
        <v>13</v>
      </c>
      <c r="AE60" s="1283">
        <v>43942</v>
      </c>
    </row>
    <row r="61" spans="1:31" ht="15.75" x14ac:dyDescent="0.25">
      <c r="A61" s="426">
        <v>14</v>
      </c>
      <c r="B61" s="515" t="s">
        <v>37</v>
      </c>
      <c r="C61" s="720" t="s">
        <v>615</v>
      </c>
      <c r="D61" s="934" t="s">
        <v>44</v>
      </c>
      <c r="E61" s="717" t="s">
        <v>273</v>
      </c>
      <c r="F61" s="916"/>
      <c r="H61" s="426">
        <v>14</v>
      </c>
      <c r="I61" s="1162" t="s">
        <v>593</v>
      </c>
      <c r="J61" s="203" t="s">
        <v>723</v>
      </c>
      <c r="L61" s="426">
        <v>14</v>
      </c>
      <c r="M61" s="85" t="s">
        <v>615</v>
      </c>
      <c r="P61" s="426">
        <v>14</v>
      </c>
      <c r="Q61" s="85" t="s">
        <v>615</v>
      </c>
      <c r="S61" s="426">
        <v>14</v>
      </c>
      <c r="T61" s="730" t="s">
        <v>37</v>
      </c>
      <c r="U61" s="232" t="s">
        <v>664</v>
      </c>
      <c r="V61" s="115"/>
      <c r="W61" s="426">
        <v>14</v>
      </c>
      <c r="X61" s="2441" t="s">
        <v>593</v>
      </c>
      <c r="Y61" s="2441"/>
      <c r="AA61" s="426">
        <v>14</v>
      </c>
      <c r="AB61" s="1283">
        <v>43970</v>
      </c>
      <c r="AC61" s="279"/>
      <c r="AD61" s="426">
        <v>14</v>
      </c>
      <c r="AE61" s="1283">
        <v>43970</v>
      </c>
    </row>
    <row r="62" spans="1:31" ht="15.75" x14ac:dyDescent="0.25">
      <c r="A62" s="426">
        <v>15</v>
      </c>
      <c r="B62" s="515" t="s">
        <v>55</v>
      </c>
      <c r="C62" s="1162" t="s">
        <v>901</v>
      </c>
      <c r="D62" s="934" t="s">
        <v>723</v>
      </c>
      <c r="F62" s="908"/>
      <c r="H62" s="426">
        <v>15</v>
      </c>
      <c r="I62" s="727">
        <v>43941</v>
      </c>
      <c r="J62" s="203" t="s">
        <v>130</v>
      </c>
      <c r="L62" s="426">
        <v>15</v>
      </c>
      <c r="M62" s="1163" t="s">
        <v>901</v>
      </c>
      <c r="P62" s="426">
        <v>15</v>
      </c>
      <c r="Q62" s="1163" t="s">
        <v>901</v>
      </c>
      <c r="S62" s="426">
        <v>15</v>
      </c>
      <c r="T62" s="730" t="s">
        <v>55</v>
      </c>
      <c r="U62" s="1163" t="s">
        <v>901</v>
      </c>
      <c r="V62" s="115"/>
      <c r="W62" s="426">
        <v>15</v>
      </c>
      <c r="X62" s="2443" t="s">
        <v>614</v>
      </c>
      <c r="Y62" s="2444"/>
      <c r="AA62" s="426">
        <v>15</v>
      </c>
      <c r="AB62" s="1163" t="s">
        <v>901</v>
      </c>
      <c r="AC62" s="271"/>
      <c r="AD62" s="426">
        <v>15</v>
      </c>
      <c r="AE62" s="1163" t="s">
        <v>901</v>
      </c>
    </row>
    <row r="63" spans="1:31" ht="15.75" x14ac:dyDescent="0.25">
      <c r="A63" s="426">
        <v>16</v>
      </c>
      <c r="B63" s="515" t="s">
        <v>56</v>
      </c>
      <c r="C63" s="39"/>
      <c r="D63" s="934" t="s">
        <v>44</v>
      </c>
      <c r="E63" s="328" t="s">
        <v>273</v>
      </c>
      <c r="F63" s="908">
        <v>5.3</v>
      </c>
      <c r="H63" s="426">
        <v>16</v>
      </c>
      <c r="I63" s="1162" t="s">
        <v>593</v>
      </c>
      <c r="J63" s="203" t="s">
        <v>723</v>
      </c>
      <c r="L63" s="426">
        <v>16</v>
      </c>
      <c r="M63" s="655"/>
      <c r="P63" s="426">
        <v>16</v>
      </c>
      <c r="Q63" s="655"/>
      <c r="S63" s="426">
        <v>16</v>
      </c>
      <c r="T63" s="730" t="s">
        <v>56</v>
      </c>
      <c r="U63" s="706"/>
      <c r="V63" s="115"/>
      <c r="W63" s="426">
        <v>16</v>
      </c>
      <c r="X63" s="2441" t="s">
        <v>593</v>
      </c>
      <c r="Y63" s="2441"/>
      <c r="AA63" s="426">
        <v>16</v>
      </c>
      <c r="AB63" s="733"/>
      <c r="AC63" s="271"/>
      <c r="AD63" s="426">
        <v>16</v>
      </c>
      <c r="AE63" s="733"/>
    </row>
    <row r="64" spans="1:31" ht="15.75" x14ac:dyDescent="0.25">
      <c r="A64" s="426">
        <v>17</v>
      </c>
      <c r="B64" s="515" t="s">
        <v>57</v>
      </c>
      <c r="C64" s="178"/>
      <c r="D64" s="934" t="s">
        <v>43</v>
      </c>
      <c r="E64" s="328" t="s">
        <v>273</v>
      </c>
      <c r="F64" s="915">
        <v>5.4</v>
      </c>
      <c r="H64" s="426">
        <v>17</v>
      </c>
      <c r="I64" s="1162" t="s">
        <v>593</v>
      </c>
      <c r="J64" s="203" t="s">
        <v>723</v>
      </c>
      <c r="L64" s="426">
        <v>17</v>
      </c>
      <c r="M64" s="78"/>
      <c r="P64" s="426">
        <v>17</v>
      </c>
      <c r="Q64" s="78"/>
      <c r="S64" s="426">
        <v>17</v>
      </c>
      <c r="T64" s="730" t="s">
        <v>57</v>
      </c>
      <c r="U64" s="732"/>
      <c r="V64" s="115"/>
      <c r="W64" s="426">
        <v>17</v>
      </c>
      <c r="X64" s="2441" t="s">
        <v>593</v>
      </c>
      <c r="Y64" s="2441"/>
      <c r="AA64" s="426">
        <v>17</v>
      </c>
      <c r="AB64" s="700"/>
      <c r="AC64" s="280"/>
      <c r="AD64" s="426">
        <v>17</v>
      </c>
      <c r="AE64" s="700"/>
    </row>
    <row r="65" spans="1:31" ht="15.75" x14ac:dyDescent="0.25">
      <c r="A65" s="426">
        <v>18</v>
      </c>
      <c r="B65" s="515" t="s">
        <v>129</v>
      </c>
      <c r="C65" s="186" t="s">
        <v>105</v>
      </c>
      <c r="D65" s="934" t="s">
        <v>130</v>
      </c>
      <c r="E65" s="328" t="s">
        <v>273</v>
      </c>
      <c r="F65" s="908">
        <v>6.3</v>
      </c>
      <c r="H65" s="426">
        <v>18</v>
      </c>
      <c r="I65" s="1162" t="s">
        <v>593</v>
      </c>
      <c r="J65" s="203" t="s">
        <v>723</v>
      </c>
      <c r="L65" s="426">
        <v>18</v>
      </c>
      <c r="M65" s="699" t="s">
        <v>105</v>
      </c>
      <c r="P65" s="426">
        <v>18</v>
      </c>
      <c r="Q65" s="248" t="s">
        <v>105</v>
      </c>
      <c r="S65" s="426">
        <v>18</v>
      </c>
      <c r="T65" s="730" t="s">
        <v>129</v>
      </c>
      <c r="U65" s="248" t="s">
        <v>105</v>
      </c>
      <c r="V65" s="115"/>
      <c r="W65" s="426">
        <v>18</v>
      </c>
      <c r="X65" s="2441" t="s">
        <v>593</v>
      </c>
      <c r="Y65" s="2441"/>
      <c r="AA65" s="426">
        <v>18</v>
      </c>
      <c r="AB65" s="253" t="s">
        <v>105</v>
      </c>
      <c r="AC65" s="271"/>
      <c r="AD65" s="426">
        <v>18</v>
      </c>
      <c r="AE65" s="253" t="s">
        <v>105</v>
      </c>
    </row>
    <row r="66" spans="1:31" ht="15.75" x14ac:dyDescent="0.25">
      <c r="A66" s="426">
        <v>19</v>
      </c>
      <c r="B66" s="515" t="s">
        <v>17</v>
      </c>
      <c r="C66" s="40" t="b">
        <v>0</v>
      </c>
      <c r="D66" s="934" t="s">
        <v>130</v>
      </c>
      <c r="F66" s="908"/>
      <c r="H66" s="426">
        <v>19</v>
      </c>
      <c r="I66" s="1162" t="s">
        <v>593</v>
      </c>
      <c r="J66" s="203" t="s">
        <v>723</v>
      </c>
      <c r="L66" s="426">
        <v>19</v>
      </c>
      <c r="M66" s="699" t="b">
        <v>0</v>
      </c>
      <c r="P66" s="426">
        <v>19</v>
      </c>
      <c r="Q66" s="248" t="b">
        <v>0</v>
      </c>
      <c r="S66" s="426">
        <v>19</v>
      </c>
      <c r="T66" s="730" t="s">
        <v>17</v>
      </c>
      <c r="U66" s="248" t="b">
        <v>0</v>
      </c>
      <c r="V66" s="115"/>
      <c r="W66" s="426">
        <v>19</v>
      </c>
      <c r="X66" s="2441" t="s">
        <v>593</v>
      </c>
      <c r="Y66" s="2441"/>
      <c r="AA66" s="426">
        <v>19</v>
      </c>
      <c r="AB66" s="253" t="b">
        <v>0</v>
      </c>
      <c r="AC66" s="271"/>
      <c r="AD66" s="426">
        <v>19</v>
      </c>
      <c r="AE66" s="253" t="b">
        <v>0</v>
      </c>
    </row>
    <row r="67" spans="1:31" ht="15.75" x14ac:dyDescent="0.25">
      <c r="A67" s="426">
        <v>20</v>
      </c>
      <c r="B67" s="515" t="s">
        <v>18</v>
      </c>
      <c r="C67" s="40" t="s">
        <v>111</v>
      </c>
      <c r="D67" s="545" t="s">
        <v>130</v>
      </c>
      <c r="E67" s="328"/>
      <c r="F67" s="908">
        <v>6.15</v>
      </c>
      <c r="H67" s="426">
        <v>20</v>
      </c>
      <c r="I67" s="1162" t="s">
        <v>593</v>
      </c>
      <c r="J67" s="426" t="s">
        <v>723</v>
      </c>
      <c r="L67" s="426">
        <v>20</v>
      </c>
      <c r="M67" s="699" t="s">
        <v>111</v>
      </c>
      <c r="P67" s="426">
        <v>20</v>
      </c>
      <c r="Q67" s="248" t="s">
        <v>111</v>
      </c>
      <c r="S67" s="426">
        <v>20</v>
      </c>
      <c r="T67" s="730" t="s">
        <v>18</v>
      </c>
      <c r="U67" s="248" t="s">
        <v>111</v>
      </c>
      <c r="V67" s="115"/>
      <c r="W67" s="426">
        <v>20</v>
      </c>
      <c r="X67" s="2441" t="s">
        <v>593</v>
      </c>
      <c r="Y67" s="2441"/>
      <c r="AA67" s="426">
        <v>20</v>
      </c>
      <c r="AB67" s="253" t="s">
        <v>111</v>
      </c>
      <c r="AC67" s="271"/>
      <c r="AD67" s="426">
        <v>20</v>
      </c>
      <c r="AE67" s="253" t="s">
        <v>111</v>
      </c>
    </row>
    <row r="68" spans="1:31" ht="15.75" x14ac:dyDescent="0.25">
      <c r="A68" s="426">
        <v>21</v>
      </c>
      <c r="B68" s="515" t="s">
        <v>58</v>
      </c>
      <c r="C68" s="40" t="b">
        <v>0</v>
      </c>
      <c r="D68" s="934" t="s">
        <v>130</v>
      </c>
      <c r="F68" s="908"/>
      <c r="H68" s="426">
        <v>21</v>
      </c>
      <c r="I68" s="1162" t="s">
        <v>593</v>
      </c>
      <c r="J68" s="203" t="s">
        <v>723</v>
      </c>
      <c r="L68" s="426">
        <v>21</v>
      </c>
      <c r="M68" s="699" t="b">
        <v>0</v>
      </c>
      <c r="P68" s="426">
        <v>21</v>
      </c>
      <c r="Q68" s="248" t="b">
        <v>0</v>
      </c>
      <c r="S68" s="426">
        <v>21</v>
      </c>
      <c r="T68" s="730" t="s">
        <v>58</v>
      </c>
      <c r="U68" s="248" t="b">
        <v>0</v>
      </c>
      <c r="V68" s="115"/>
      <c r="W68" s="426">
        <v>21</v>
      </c>
      <c r="X68" s="2441" t="s">
        <v>593</v>
      </c>
      <c r="Y68" s="2441"/>
      <c r="AA68" s="426">
        <v>21</v>
      </c>
      <c r="AB68" s="253" t="b">
        <v>0</v>
      </c>
      <c r="AC68" s="271"/>
      <c r="AD68" s="426">
        <v>21</v>
      </c>
      <c r="AE68" s="253" t="b">
        <v>0</v>
      </c>
    </row>
    <row r="69" spans="1:31" ht="15.75" x14ac:dyDescent="0.25">
      <c r="A69" s="426">
        <v>22</v>
      </c>
      <c r="B69" s="515" t="s">
        <v>619</v>
      </c>
      <c r="C69" s="40" t="s">
        <v>195</v>
      </c>
      <c r="D69" s="934" t="s">
        <v>130</v>
      </c>
      <c r="E69" s="328" t="s">
        <v>273</v>
      </c>
      <c r="F69" s="908"/>
      <c r="H69" s="426">
        <v>22</v>
      </c>
      <c r="I69" s="1162" t="s">
        <v>593</v>
      </c>
      <c r="J69" s="203" t="s">
        <v>723</v>
      </c>
      <c r="L69" s="426">
        <v>22</v>
      </c>
      <c r="M69" s="699" t="s">
        <v>195</v>
      </c>
      <c r="P69" s="426">
        <v>22</v>
      </c>
      <c r="Q69" s="71" t="s">
        <v>195</v>
      </c>
      <c r="S69" s="426">
        <v>22</v>
      </c>
      <c r="T69" s="730" t="s">
        <v>80</v>
      </c>
      <c r="U69" s="71" t="s">
        <v>195</v>
      </c>
      <c r="V69" s="115"/>
      <c r="W69" s="426">
        <v>22</v>
      </c>
      <c r="X69" s="2441" t="s">
        <v>593</v>
      </c>
      <c r="Y69" s="2441"/>
      <c r="AA69" s="426">
        <v>22</v>
      </c>
      <c r="AB69" s="253" t="s">
        <v>195</v>
      </c>
      <c r="AC69" s="271"/>
      <c r="AD69" s="426">
        <v>22</v>
      </c>
      <c r="AE69" s="253" t="s">
        <v>195</v>
      </c>
    </row>
    <row r="70" spans="1:31" ht="15.75" x14ac:dyDescent="0.25">
      <c r="A70" s="426">
        <v>23</v>
      </c>
      <c r="B70" s="515" t="s">
        <v>59</v>
      </c>
      <c r="C70" s="728">
        <v>-6.1000000000000004E-3</v>
      </c>
      <c r="D70" s="934" t="s">
        <v>44</v>
      </c>
      <c r="F70" s="919">
        <v>5.0999999999999996</v>
      </c>
      <c r="H70" s="426">
        <v>23</v>
      </c>
      <c r="I70" s="1162" t="s">
        <v>593</v>
      </c>
      <c r="J70" s="203" t="s">
        <v>723</v>
      </c>
      <c r="L70" s="426">
        <v>23</v>
      </c>
      <c r="M70" s="729">
        <v>-6.1000000000000004E-3</v>
      </c>
      <c r="P70" s="426">
        <v>23</v>
      </c>
      <c r="Q70" s="72">
        <v>-6.1000000000000004E-3</v>
      </c>
      <c r="S70" s="426">
        <v>23</v>
      </c>
      <c r="T70" s="730" t="s">
        <v>59</v>
      </c>
      <c r="U70" s="107">
        <v>-5.7000000000000002E-3</v>
      </c>
      <c r="V70" s="115"/>
      <c r="W70" s="426">
        <v>23</v>
      </c>
      <c r="X70" s="2441" t="s">
        <v>593</v>
      </c>
      <c r="Y70" s="2441"/>
      <c r="AA70" s="426">
        <v>23</v>
      </c>
      <c r="AB70" s="72">
        <v>-5.7000000000000002E-3</v>
      </c>
      <c r="AC70" s="281"/>
      <c r="AD70" s="426">
        <v>23</v>
      </c>
      <c r="AE70" s="72">
        <v>-5.7000000000000002E-3</v>
      </c>
    </row>
    <row r="71" spans="1:31" ht="15.75" x14ac:dyDescent="0.25">
      <c r="A71" s="426">
        <v>24</v>
      </c>
      <c r="B71" s="515" t="s">
        <v>60</v>
      </c>
      <c r="C71" s="252" t="s">
        <v>112</v>
      </c>
      <c r="D71" s="934" t="s">
        <v>44</v>
      </c>
      <c r="F71" s="908"/>
      <c r="H71" s="426">
        <v>24</v>
      </c>
      <c r="I71" s="1162" t="s">
        <v>593</v>
      </c>
      <c r="J71" s="203" t="s">
        <v>723</v>
      </c>
      <c r="L71" s="426">
        <v>24</v>
      </c>
      <c r="M71" s="248" t="s">
        <v>112</v>
      </c>
      <c r="P71" s="426">
        <v>24</v>
      </c>
      <c r="Q71" s="248" t="s">
        <v>112</v>
      </c>
      <c r="S71" s="426">
        <v>24</v>
      </c>
      <c r="T71" s="730" t="s">
        <v>60</v>
      </c>
      <c r="U71" s="248" t="s">
        <v>112</v>
      </c>
      <c r="V71" s="115"/>
      <c r="W71" s="426">
        <v>24</v>
      </c>
      <c r="X71" s="2441" t="s">
        <v>593</v>
      </c>
      <c r="Y71" s="2441"/>
      <c r="AA71" s="426">
        <v>24</v>
      </c>
      <c r="AB71" s="253" t="s">
        <v>112</v>
      </c>
      <c r="AC71" s="271"/>
      <c r="AD71" s="426">
        <v>24</v>
      </c>
      <c r="AE71" s="253" t="s">
        <v>112</v>
      </c>
    </row>
    <row r="72" spans="1:31" ht="15.75" x14ac:dyDescent="0.25">
      <c r="A72" s="426">
        <v>25</v>
      </c>
      <c r="B72" s="515" t="s">
        <v>61</v>
      </c>
      <c r="C72" s="39"/>
      <c r="D72" s="934" t="s">
        <v>44</v>
      </c>
      <c r="F72" s="908"/>
      <c r="H72" s="426">
        <v>25</v>
      </c>
      <c r="I72" s="1162" t="s">
        <v>593</v>
      </c>
      <c r="J72" s="203" t="s">
        <v>723</v>
      </c>
      <c r="L72" s="426">
        <v>25</v>
      </c>
      <c r="M72" s="68"/>
      <c r="P72" s="426">
        <v>25</v>
      </c>
      <c r="Q72" s="68"/>
      <c r="S72" s="426">
        <v>25</v>
      </c>
      <c r="T72" s="730" t="s">
        <v>61</v>
      </c>
      <c r="U72" s="68"/>
      <c r="V72" s="115"/>
      <c r="W72" s="426">
        <v>25</v>
      </c>
      <c r="X72" s="2441" t="s">
        <v>593</v>
      </c>
      <c r="Y72" s="2441"/>
      <c r="AA72" s="426">
        <v>25</v>
      </c>
      <c r="AB72" s="77"/>
      <c r="AC72" s="271"/>
      <c r="AD72" s="426">
        <v>25</v>
      </c>
      <c r="AE72" s="77"/>
    </row>
    <row r="73" spans="1:31" ht="15.75" x14ac:dyDescent="0.25">
      <c r="A73" s="426">
        <v>26</v>
      </c>
      <c r="B73" s="515" t="s">
        <v>62</v>
      </c>
      <c r="C73" s="39"/>
      <c r="D73" s="934" t="s">
        <v>44</v>
      </c>
      <c r="F73" s="908"/>
      <c r="H73" s="426">
        <v>26</v>
      </c>
      <c r="I73" s="1162" t="s">
        <v>593</v>
      </c>
      <c r="J73" s="203" t="s">
        <v>723</v>
      </c>
      <c r="L73" s="426">
        <v>26</v>
      </c>
      <c r="M73" s="68"/>
      <c r="P73" s="426">
        <v>26</v>
      </c>
      <c r="Q73" s="68"/>
      <c r="S73" s="426">
        <v>26</v>
      </c>
      <c r="T73" s="730" t="s">
        <v>62</v>
      </c>
      <c r="U73" s="68"/>
      <c r="V73" s="115"/>
      <c r="W73" s="426">
        <v>26</v>
      </c>
      <c r="X73" s="2441" t="s">
        <v>593</v>
      </c>
      <c r="Y73" s="2441"/>
      <c r="AA73" s="426">
        <v>26</v>
      </c>
      <c r="AB73" s="77"/>
      <c r="AC73" s="271"/>
      <c r="AD73" s="426">
        <v>26</v>
      </c>
      <c r="AE73" s="77"/>
    </row>
    <row r="74" spans="1:31" ht="15.75" x14ac:dyDescent="0.25">
      <c r="A74" s="426">
        <v>27</v>
      </c>
      <c r="B74" s="515" t="s">
        <v>63</v>
      </c>
      <c r="C74" s="39"/>
      <c r="D74" s="934" t="s">
        <v>44</v>
      </c>
      <c r="F74" s="908"/>
      <c r="H74" s="426">
        <v>27</v>
      </c>
      <c r="I74" s="1162" t="s">
        <v>593</v>
      </c>
      <c r="J74" s="203" t="s">
        <v>723</v>
      </c>
      <c r="L74" s="426">
        <v>27</v>
      </c>
      <c r="M74" s="68"/>
      <c r="P74" s="426">
        <v>27</v>
      </c>
      <c r="Q74" s="68"/>
      <c r="S74" s="426">
        <v>27</v>
      </c>
      <c r="T74" s="730" t="s">
        <v>63</v>
      </c>
      <c r="U74" s="68"/>
      <c r="V74" s="115"/>
      <c r="W74" s="426">
        <v>27</v>
      </c>
      <c r="X74" s="2441" t="s">
        <v>593</v>
      </c>
      <c r="Y74" s="2441"/>
      <c r="AA74" s="426">
        <v>27</v>
      </c>
      <c r="AB74" s="77"/>
      <c r="AC74" s="271"/>
      <c r="AD74" s="426">
        <v>27</v>
      </c>
      <c r="AE74" s="77"/>
    </row>
    <row r="75" spans="1:31" ht="15.75" x14ac:dyDescent="0.25">
      <c r="A75" s="426">
        <v>28</v>
      </c>
      <c r="B75" s="515" t="s">
        <v>64</v>
      </c>
      <c r="C75" s="39"/>
      <c r="D75" s="934" t="s">
        <v>44</v>
      </c>
      <c r="F75" s="908"/>
      <c r="H75" s="426">
        <v>28</v>
      </c>
      <c r="I75" s="1162" t="s">
        <v>593</v>
      </c>
      <c r="J75" s="203" t="s">
        <v>723</v>
      </c>
      <c r="L75" s="426">
        <v>28</v>
      </c>
      <c r="M75" s="68"/>
      <c r="P75" s="426">
        <v>28</v>
      </c>
      <c r="Q75" s="68"/>
      <c r="S75" s="426">
        <v>28</v>
      </c>
      <c r="T75" s="730" t="s">
        <v>64</v>
      </c>
      <c r="U75" s="68"/>
      <c r="V75" s="115"/>
      <c r="W75" s="426">
        <v>28</v>
      </c>
      <c r="X75" s="2441" t="s">
        <v>593</v>
      </c>
      <c r="Y75" s="2441"/>
      <c r="AA75" s="426">
        <v>28</v>
      </c>
      <c r="AB75" s="77"/>
      <c r="AC75" s="271"/>
      <c r="AD75" s="426">
        <v>28</v>
      </c>
      <c r="AE75" s="77"/>
    </row>
    <row r="76" spans="1:31" ht="15.75" x14ac:dyDescent="0.25">
      <c r="A76" s="426">
        <v>29</v>
      </c>
      <c r="B76" s="515" t="s">
        <v>65</v>
      </c>
      <c r="C76" s="39"/>
      <c r="D76" s="934" t="s">
        <v>44</v>
      </c>
      <c r="F76" s="908"/>
      <c r="H76" s="426">
        <v>29</v>
      </c>
      <c r="I76" s="1162" t="s">
        <v>593</v>
      </c>
      <c r="J76" s="203" t="s">
        <v>723</v>
      </c>
      <c r="L76" s="426">
        <v>29</v>
      </c>
      <c r="M76" s="68"/>
      <c r="P76" s="426">
        <v>29</v>
      </c>
      <c r="Q76" s="68"/>
      <c r="S76" s="426">
        <v>29</v>
      </c>
      <c r="T76" s="730" t="s">
        <v>65</v>
      </c>
      <c r="U76" s="68"/>
      <c r="V76" s="115"/>
      <c r="W76" s="426">
        <v>29</v>
      </c>
      <c r="X76" s="2441" t="s">
        <v>593</v>
      </c>
      <c r="Y76" s="2441"/>
      <c r="AA76" s="426">
        <v>29</v>
      </c>
      <c r="AB76" s="77"/>
      <c r="AC76" s="271"/>
      <c r="AD76" s="426">
        <v>29</v>
      </c>
      <c r="AE76" s="77"/>
    </row>
    <row r="77" spans="1:31" ht="15.75" x14ac:dyDescent="0.25">
      <c r="A77" s="426">
        <v>30</v>
      </c>
      <c r="B77" s="515" t="s">
        <v>66</v>
      </c>
      <c r="C77" s="39"/>
      <c r="D77" s="934" t="s">
        <v>44</v>
      </c>
      <c r="F77" s="908"/>
      <c r="H77" s="426">
        <v>30</v>
      </c>
      <c r="I77" s="1162" t="s">
        <v>593</v>
      </c>
      <c r="J77" s="203" t="s">
        <v>723</v>
      </c>
      <c r="L77" s="426">
        <v>30</v>
      </c>
      <c r="M77" s="68"/>
      <c r="P77" s="426">
        <v>30</v>
      </c>
      <c r="Q77" s="68"/>
      <c r="S77" s="426">
        <v>30</v>
      </c>
      <c r="T77" s="730" t="s">
        <v>66</v>
      </c>
      <c r="U77" s="68"/>
      <c r="V77" s="115"/>
      <c r="W77" s="426">
        <v>30</v>
      </c>
      <c r="X77" s="2441" t="s">
        <v>593</v>
      </c>
      <c r="Y77" s="2441"/>
      <c r="AA77" s="426">
        <v>30</v>
      </c>
      <c r="AB77" s="77"/>
      <c r="AC77" s="271"/>
      <c r="AD77" s="426">
        <v>30</v>
      </c>
      <c r="AE77" s="77"/>
    </row>
    <row r="78" spans="1:31" ht="15.75" x14ac:dyDescent="0.25">
      <c r="A78" s="426">
        <v>31</v>
      </c>
      <c r="B78" s="515" t="s">
        <v>67</v>
      </c>
      <c r="C78" s="39"/>
      <c r="D78" s="934" t="s">
        <v>44</v>
      </c>
      <c r="F78" s="908"/>
      <c r="H78" s="426">
        <v>31</v>
      </c>
      <c r="I78" s="1162" t="s">
        <v>593</v>
      </c>
      <c r="J78" s="203" t="s">
        <v>723</v>
      </c>
      <c r="L78" s="426">
        <v>31</v>
      </c>
      <c r="M78" s="68"/>
      <c r="P78" s="426">
        <v>31</v>
      </c>
      <c r="Q78" s="68"/>
      <c r="S78" s="426">
        <v>31</v>
      </c>
      <c r="T78" s="730" t="s">
        <v>67</v>
      </c>
      <c r="U78" s="68"/>
      <c r="V78" s="115"/>
      <c r="W78" s="426">
        <v>31</v>
      </c>
      <c r="X78" s="2441" t="s">
        <v>593</v>
      </c>
      <c r="Y78" s="2441"/>
      <c r="AA78" s="426">
        <v>31</v>
      </c>
      <c r="AB78" s="77"/>
      <c r="AC78" s="271"/>
      <c r="AD78" s="426">
        <v>31</v>
      </c>
      <c r="AE78" s="77"/>
    </row>
    <row r="79" spans="1:31" ht="15.75" x14ac:dyDescent="0.25">
      <c r="A79" s="426">
        <v>32</v>
      </c>
      <c r="B79" s="515" t="s">
        <v>68</v>
      </c>
      <c r="C79" s="39"/>
      <c r="D79" s="934" t="s">
        <v>44</v>
      </c>
      <c r="F79" s="908"/>
      <c r="H79" s="426">
        <v>32</v>
      </c>
      <c r="I79" s="1162" t="s">
        <v>593</v>
      </c>
      <c r="J79" s="203" t="s">
        <v>723</v>
      </c>
      <c r="L79" s="426">
        <v>32</v>
      </c>
      <c r="M79" s="68"/>
      <c r="P79" s="426">
        <v>32</v>
      </c>
      <c r="Q79" s="68"/>
      <c r="S79" s="426">
        <v>32</v>
      </c>
      <c r="T79" s="730" t="s">
        <v>68</v>
      </c>
      <c r="U79" s="68"/>
      <c r="V79" s="115"/>
      <c r="W79" s="426">
        <v>32</v>
      </c>
      <c r="X79" s="2441" t="s">
        <v>593</v>
      </c>
      <c r="Y79" s="2441"/>
      <c r="AA79" s="426">
        <v>32</v>
      </c>
      <c r="AB79" s="77"/>
      <c r="AC79" s="271"/>
      <c r="AD79" s="426">
        <v>32</v>
      </c>
      <c r="AE79" s="77"/>
    </row>
    <row r="80" spans="1:31" ht="15.75" x14ac:dyDescent="0.25">
      <c r="A80" s="426">
        <v>35</v>
      </c>
      <c r="B80" s="515" t="s">
        <v>72</v>
      </c>
      <c r="C80" s="39"/>
      <c r="D80" s="934" t="s">
        <v>43</v>
      </c>
      <c r="F80" s="908"/>
      <c r="H80" s="426">
        <v>35</v>
      </c>
      <c r="I80" s="1162" t="s">
        <v>593</v>
      </c>
      <c r="J80" s="203" t="s">
        <v>723</v>
      </c>
      <c r="L80" s="426">
        <v>35</v>
      </c>
      <c r="M80" s="68"/>
      <c r="P80" s="426">
        <v>35</v>
      </c>
      <c r="Q80" s="68"/>
      <c r="S80" s="426">
        <v>35</v>
      </c>
      <c r="T80" s="730" t="s">
        <v>72</v>
      </c>
      <c r="U80" s="68"/>
      <c r="V80" s="115"/>
      <c r="W80" s="426">
        <v>35</v>
      </c>
      <c r="X80" s="2441" t="s">
        <v>593</v>
      </c>
      <c r="Y80" s="2441"/>
      <c r="AA80" s="426">
        <v>35</v>
      </c>
      <c r="AB80" s="77"/>
      <c r="AC80" s="271"/>
      <c r="AD80" s="426">
        <v>35</v>
      </c>
      <c r="AE80" s="77"/>
    </row>
    <row r="81" spans="1:31" ht="15.75" x14ac:dyDescent="0.25">
      <c r="A81" s="426">
        <v>36</v>
      </c>
      <c r="B81" s="515" t="s">
        <v>73</v>
      </c>
      <c r="C81" s="39"/>
      <c r="D81" s="934" t="s">
        <v>44</v>
      </c>
      <c r="F81" s="908"/>
      <c r="H81" s="426">
        <v>36</v>
      </c>
      <c r="I81" s="1162" t="s">
        <v>593</v>
      </c>
      <c r="J81" s="203" t="s">
        <v>723</v>
      </c>
      <c r="L81" s="426">
        <v>36</v>
      </c>
      <c r="M81" s="68"/>
      <c r="P81" s="426">
        <v>36</v>
      </c>
      <c r="Q81" s="68"/>
      <c r="S81" s="426">
        <v>36</v>
      </c>
      <c r="T81" s="730" t="s">
        <v>73</v>
      </c>
      <c r="U81" s="68"/>
      <c r="V81" s="115"/>
      <c r="W81" s="426">
        <v>36</v>
      </c>
      <c r="X81" s="2441" t="s">
        <v>593</v>
      </c>
      <c r="Y81" s="2441"/>
      <c r="AA81" s="426">
        <v>36</v>
      </c>
      <c r="AB81" s="77"/>
      <c r="AC81" s="271"/>
      <c r="AD81" s="426">
        <v>36</v>
      </c>
      <c r="AE81" s="77"/>
    </row>
    <row r="82" spans="1:31" ht="15.75" x14ac:dyDescent="0.25">
      <c r="A82" s="426">
        <v>37</v>
      </c>
      <c r="B82" s="515" t="s">
        <v>69</v>
      </c>
      <c r="C82" s="251">
        <v>10213826.02739726</v>
      </c>
      <c r="D82" s="934" t="s">
        <v>130</v>
      </c>
      <c r="F82" s="909"/>
      <c r="H82" s="426">
        <v>37</v>
      </c>
      <c r="I82" s="1162" t="s">
        <v>593</v>
      </c>
      <c r="J82" s="939" t="s">
        <v>723</v>
      </c>
      <c r="L82" s="426">
        <v>37</v>
      </c>
      <c r="M82" s="251">
        <v>10213826.02739726</v>
      </c>
      <c r="P82" s="426">
        <v>37</v>
      </c>
      <c r="Q82" s="251">
        <v>10213826.02739726</v>
      </c>
      <c r="S82" s="426">
        <v>37</v>
      </c>
      <c r="T82" s="730" t="s">
        <v>69</v>
      </c>
      <c r="U82" s="251">
        <v>12253111.232876712</v>
      </c>
      <c r="V82" s="115"/>
      <c r="W82" s="426">
        <v>37</v>
      </c>
      <c r="X82" s="2441" t="s">
        <v>593</v>
      </c>
      <c r="Y82" s="2441"/>
      <c r="AA82" s="426">
        <v>37</v>
      </c>
      <c r="AB82" s="251">
        <v>12253111.232876712</v>
      </c>
      <c r="AC82" s="274"/>
      <c r="AD82" s="426">
        <v>37</v>
      </c>
      <c r="AE82" s="251">
        <v>12253111.232876712</v>
      </c>
    </row>
    <row r="83" spans="1:31" ht="15.75" x14ac:dyDescent="0.25">
      <c r="A83" s="426">
        <v>38</v>
      </c>
      <c r="B83" s="515" t="s">
        <v>70</v>
      </c>
      <c r="C83" s="42">
        <v>10213820.83536903</v>
      </c>
      <c r="D83" s="934" t="s">
        <v>44</v>
      </c>
      <c r="F83" s="909"/>
      <c r="H83" s="426">
        <v>38</v>
      </c>
      <c r="I83" s="1162" t="s">
        <v>593</v>
      </c>
      <c r="J83" s="203" t="s">
        <v>723</v>
      </c>
      <c r="L83" s="426">
        <v>38</v>
      </c>
      <c r="M83" s="251">
        <v>10213820.83536903</v>
      </c>
      <c r="P83" s="426">
        <v>38</v>
      </c>
      <c r="Q83" s="251">
        <v>10213820.83536903</v>
      </c>
      <c r="S83" s="426">
        <v>38</v>
      </c>
      <c r="T83" s="730" t="s">
        <v>70</v>
      </c>
      <c r="U83" s="96">
        <v>12247679.020230137</v>
      </c>
      <c r="V83" s="115"/>
      <c r="W83" s="426">
        <v>38</v>
      </c>
      <c r="X83" s="2441" t="s">
        <v>593</v>
      </c>
      <c r="Y83" s="2441"/>
      <c r="AA83" s="426">
        <v>38</v>
      </c>
      <c r="AB83" s="96">
        <v>12247679.020230137</v>
      </c>
      <c r="AC83" s="274"/>
      <c r="AD83" s="426">
        <v>38</v>
      </c>
      <c r="AE83" s="96">
        <v>12247679.020230137</v>
      </c>
    </row>
    <row r="84" spans="1:31" ht="15.75" x14ac:dyDescent="0.25">
      <c r="A84" s="426">
        <v>39</v>
      </c>
      <c r="B84" s="515" t="s">
        <v>71</v>
      </c>
      <c r="C84" s="252" t="s">
        <v>99</v>
      </c>
      <c r="D84" s="934" t="s">
        <v>130</v>
      </c>
      <c r="F84" s="908"/>
      <c r="H84" s="426">
        <v>39</v>
      </c>
      <c r="I84" s="1162" t="s">
        <v>593</v>
      </c>
      <c r="J84" s="939" t="s">
        <v>723</v>
      </c>
      <c r="L84" s="426">
        <v>39</v>
      </c>
      <c r="M84" s="248" t="s">
        <v>99</v>
      </c>
      <c r="P84" s="426">
        <v>39</v>
      </c>
      <c r="Q84" s="248" t="s">
        <v>99</v>
      </c>
      <c r="S84" s="426">
        <v>39</v>
      </c>
      <c r="T84" s="730" t="s">
        <v>71</v>
      </c>
      <c r="U84" s="248" t="s">
        <v>99</v>
      </c>
      <c r="V84" s="115"/>
      <c r="W84" s="426">
        <v>39</v>
      </c>
      <c r="X84" s="2441" t="s">
        <v>593</v>
      </c>
      <c r="Y84" s="2441"/>
      <c r="AA84" s="426">
        <v>39</v>
      </c>
      <c r="AB84" s="253" t="s">
        <v>99</v>
      </c>
      <c r="AC84" s="271"/>
      <c r="AD84" s="426">
        <v>39</v>
      </c>
      <c r="AE84" s="253" t="s">
        <v>99</v>
      </c>
    </row>
    <row r="85" spans="1:31" ht="15.75" x14ac:dyDescent="0.25">
      <c r="A85" s="426">
        <v>73</v>
      </c>
      <c r="B85" s="515" t="s">
        <v>81</v>
      </c>
      <c r="C85" s="1350" t="b">
        <v>0</v>
      </c>
      <c r="D85" s="545" t="s">
        <v>130</v>
      </c>
      <c r="E85" s="328" t="s">
        <v>273</v>
      </c>
      <c r="F85" s="908">
        <v>6.1</v>
      </c>
      <c r="H85" s="426">
        <v>73</v>
      </c>
      <c r="I85" s="1162" t="s">
        <v>593</v>
      </c>
      <c r="J85" s="942" t="s">
        <v>723</v>
      </c>
      <c r="L85" s="426">
        <v>73</v>
      </c>
      <c r="M85" s="1350" t="b">
        <v>0</v>
      </c>
      <c r="P85" s="426">
        <v>73</v>
      </c>
      <c r="Q85" s="1350" t="b">
        <v>0</v>
      </c>
      <c r="S85" s="426">
        <v>73</v>
      </c>
      <c r="T85" s="730" t="s">
        <v>81</v>
      </c>
      <c r="U85" s="1350" t="b">
        <v>0</v>
      </c>
      <c r="V85" s="115"/>
      <c r="W85" s="426">
        <v>73</v>
      </c>
      <c r="X85" s="2441" t="s">
        <v>593</v>
      </c>
      <c r="Y85" s="2441"/>
      <c r="AA85" s="426">
        <v>73</v>
      </c>
      <c r="AB85" s="1350" t="b">
        <v>0</v>
      </c>
      <c r="AC85" s="271"/>
      <c r="AD85" s="426">
        <v>73</v>
      </c>
      <c r="AE85" s="1350" t="b">
        <v>0</v>
      </c>
    </row>
    <row r="86" spans="1:31" ht="15.75" x14ac:dyDescent="0.25">
      <c r="A86" s="426">
        <v>74</v>
      </c>
      <c r="B86" s="515" t="s">
        <v>78</v>
      </c>
      <c r="C86" s="1162" t="s">
        <v>901</v>
      </c>
      <c r="D86" s="935" t="s">
        <v>723</v>
      </c>
      <c r="F86" s="908"/>
      <c r="H86" s="426">
        <v>74</v>
      </c>
      <c r="I86" s="1162" t="s">
        <v>593</v>
      </c>
      <c r="J86" s="203" t="s">
        <v>723</v>
      </c>
      <c r="L86" s="426">
        <v>74</v>
      </c>
      <c r="M86" s="1163" t="s">
        <v>901</v>
      </c>
      <c r="P86" s="426">
        <v>74</v>
      </c>
      <c r="Q86" s="1163" t="s">
        <v>901</v>
      </c>
      <c r="S86" s="426">
        <v>74</v>
      </c>
      <c r="T86" s="730" t="s">
        <v>78</v>
      </c>
      <c r="U86" s="73"/>
      <c r="V86" s="115"/>
      <c r="W86" s="426">
        <v>74</v>
      </c>
      <c r="X86" s="2441" t="s">
        <v>593</v>
      </c>
      <c r="Y86" s="2441"/>
      <c r="AA86" s="426">
        <v>74</v>
      </c>
      <c r="AB86" s="1163" t="s">
        <v>901</v>
      </c>
      <c r="AC86" s="279"/>
      <c r="AD86" s="426">
        <v>74</v>
      </c>
      <c r="AE86" s="1163" t="s">
        <v>901</v>
      </c>
    </row>
    <row r="87" spans="1:31" ht="15.75" x14ac:dyDescent="0.25">
      <c r="A87" s="426">
        <v>75</v>
      </c>
      <c r="B87" s="515" t="s">
        <v>19</v>
      </c>
      <c r="C87" s="252" t="s">
        <v>113</v>
      </c>
      <c r="D87" s="545" t="s">
        <v>44</v>
      </c>
      <c r="F87" s="916"/>
      <c r="H87" s="426">
        <v>75</v>
      </c>
      <c r="I87" s="1162" t="s">
        <v>593</v>
      </c>
      <c r="J87" s="203" t="s">
        <v>723</v>
      </c>
      <c r="L87" s="426">
        <v>75</v>
      </c>
      <c r="M87" s="248" t="s">
        <v>113</v>
      </c>
      <c r="P87" s="426">
        <v>75</v>
      </c>
      <c r="Q87" s="248" t="s">
        <v>113</v>
      </c>
      <c r="S87" s="426">
        <v>75</v>
      </c>
      <c r="T87" s="730" t="s">
        <v>19</v>
      </c>
      <c r="U87" s="248" t="s">
        <v>113</v>
      </c>
      <c r="V87" s="115"/>
      <c r="W87" s="426">
        <v>75</v>
      </c>
      <c r="X87" s="2441" t="s">
        <v>593</v>
      </c>
      <c r="Y87" s="2441"/>
      <c r="AA87" s="426">
        <v>75</v>
      </c>
      <c r="AB87" s="253" t="s">
        <v>113</v>
      </c>
      <c r="AC87" s="271"/>
      <c r="AD87" s="426">
        <v>75</v>
      </c>
      <c r="AE87" s="253" t="s">
        <v>113</v>
      </c>
    </row>
    <row r="88" spans="1:31" ht="15.75" x14ac:dyDescent="0.25">
      <c r="A88" s="426">
        <v>76</v>
      </c>
      <c r="B88" s="1006" t="s">
        <v>30</v>
      </c>
      <c r="C88" s="39"/>
      <c r="D88" s="545" t="s">
        <v>44</v>
      </c>
      <c r="F88" s="908"/>
      <c r="H88" s="426">
        <v>76</v>
      </c>
      <c r="I88" s="1162" t="s">
        <v>593</v>
      </c>
      <c r="J88" s="203" t="s">
        <v>723</v>
      </c>
      <c r="L88" s="426">
        <v>76</v>
      </c>
      <c r="M88" s="68"/>
      <c r="P88" s="426">
        <v>76</v>
      </c>
      <c r="Q88" s="68"/>
      <c r="S88" s="426">
        <v>76</v>
      </c>
      <c r="T88" s="1047" t="s">
        <v>30</v>
      </c>
      <c r="U88" s="68"/>
      <c r="V88" s="115"/>
      <c r="W88" s="426">
        <v>76</v>
      </c>
      <c r="X88" s="2441" t="s">
        <v>593</v>
      </c>
      <c r="Y88" s="2441"/>
      <c r="AA88" s="426">
        <v>76</v>
      </c>
      <c r="AB88" s="77"/>
      <c r="AC88" s="271"/>
      <c r="AD88" s="426">
        <v>76</v>
      </c>
      <c r="AE88" s="77"/>
    </row>
    <row r="89" spans="1:31" ht="15.75" x14ac:dyDescent="0.25">
      <c r="A89" s="426">
        <v>77</v>
      </c>
      <c r="B89" s="1006" t="s">
        <v>31</v>
      </c>
      <c r="C89" s="39"/>
      <c r="D89" s="545" t="s">
        <v>44</v>
      </c>
      <c r="F89" s="908"/>
      <c r="H89" s="426">
        <v>77</v>
      </c>
      <c r="I89" s="1162" t="s">
        <v>593</v>
      </c>
      <c r="J89" s="203" t="s">
        <v>723</v>
      </c>
      <c r="L89" s="426">
        <v>77</v>
      </c>
      <c r="M89" s="68"/>
      <c r="P89" s="426">
        <v>77</v>
      </c>
      <c r="Q89" s="68"/>
      <c r="S89" s="426">
        <v>77</v>
      </c>
      <c r="T89" s="1047" t="s">
        <v>31</v>
      </c>
      <c r="U89" s="68"/>
      <c r="V89" s="115"/>
      <c r="W89" s="426">
        <v>77</v>
      </c>
      <c r="X89" s="2441" t="s">
        <v>593</v>
      </c>
      <c r="Y89" s="2441"/>
      <c r="AA89" s="426">
        <v>77</v>
      </c>
      <c r="AB89" s="77"/>
      <c r="AC89" s="271"/>
      <c r="AD89" s="426">
        <v>77</v>
      </c>
      <c r="AE89" s="77"/>
    </row>
    <row r="90" spans="1:31" ht="15.75" x14ac:dyDescent="0.25">
      <c r="A90" s="426">
        <v>78</v>
      </c>
      <c r="B90" s="1006" t="s">
        <v>77</v>
      </c>
      <c r="C90" s="252" t="s">
        <v>92</v>
      </c>
      <c r="D90" s="545" t="s">
        <v>44</v>
      </c>
      <c r="F90" s="908"/>
      <c r="H90" s="426">
        <v>78</v>
      </c>
      <c r="I90" s="1162" t="s">
        <v>593</v>
      </c>
      <c r="J90" s="950" t="s">
        <v>723</v>
      </c>
      <c r="L90" s="426">
        <v>78</v>
      </c>
      <c r="M90" s="248" t="s">
        <v>92</v>
      </c>
      <c r="P90" s="426">
        <v>78</v>
      </c>
      <c r="Q90" s="248" t="s">
        <v>92</v>
      </c>
      <c r="S90" s="426">
        <v>78</v>
      </c>
      <c r="T90" s="1047" t="s">
        <v>77</v>
      </c>
      <c r="U90" s="248" t="s">
        <v>92</v>
      </c>
      <c r="V90" s="115"/>
      <c r="W90" s="426">
        <v>78</v>
      </c>
      <c r="X90" s="2441" t="s">
        <v>593</v>
      </c>
      <c r="Y90" s="2441"/>
      <c r="AA90" s="426">
        <v>78</v>
      </c>
      <c r="AB90" s="253" t="s">
        <v>92</v>
      </c>
      <c r="AC90" s="271"/>
      <c r="AD90" s="426">
        <v>78</v>
      </c>
      <c r="AE90" s="253" t="s">
        <v>92</v>
      </c>
    </row>
    <row r="91" spans="1:31" ht="15.75" x14ac:dyDescent="0.25">
      <c r="A91" s="426">
        <v>79</v>
      </c>
      <c r="B91" s="1006" t="s">
        <v>76</v>
      </c>
      <c r="C91" s="252" t="s">
        <v>118</v>
      </c>
      <c r="D91" s="545" t="s">
        <v>44</v>
      </c>
      <c r="F91" s="908">
        <v>6.12</v>
      </c>
      <c r="H91" s="426">
        <v>79</v>
      </c>
      <c r="I91" s="1162" t="s">
        <v>593</v>
      </c>
      <c r="J91" s="950" t="s">
        <v>723</v>
      </c>
      <c r="L91" s="426">
        <v>79</v>
      </c>
      <c r="M91" s="248" t="s">
        <v>118</v>
      </c>
      <c r="P91" s="426">
        <v>79</v>
      </c>
      <c r="Q91" s="248" t="s">
        <v>118</v>
      </c>
      <c r="S91" s="426">
        <v>79</v>
      </c>
      <c r="T91" s="1047" t="s">
        <v>76</v>
      </c>
      <c r="U91" s="248" t="s">
        <v>118</v>
      </c>
      <c r="V91" s="115"/>
      <c r="W91" s="426">
        <v>79</v>
      </c>
      <c r="X91" s="2441" t="s">
        <v>593</v>
      </c>
      <c r="Y91" s="2441"/>
      <c r="AA91" s="426">
        <v>79</v>
      </c>
      <c r="AB91" s="253" t="s">
        <v>118</v>
      </c>
      <c r="AC91" s="271"/>
      <c r="AD91" s="426">
        <v>79</v>
      </c>
      <c r="AE91" s="253" t="s">
        <v>118</v>
      </c>
    </row>
    <row r="92" spans="1:31" ht="15.75" x14ac:dyDescent="0.25">
      <c r="A92" s="426">
        <v>83</v>
      </c>
      <c r="B92" s="1006" t="s">
        <v>20</v>
      </c>
      <c r="C92" s="1727">
        <v>-10000000</v>
      </c>
      <c r="D92" s="545" t="s">
        <v>44</v>
      </c>
      <c r="E92" s="328" t="s">
        <v>273</v>
      </c>
      <c r="F92" s="908"/>
      <c r="H92" s="426">
        <v>83</v>
      </c>
      <c r="I92" s="1162" t="s">
        <v>593</v>
      </c>
      <c r="J92" s="426" t="s">
        <v>723</v>
      </c>
      <c r="L92" s="426">
        <v>83</v>
      </c>
      <c r="M92" s="125">
        <v>-10000000</v>
      </c>
      <c r="P92" s="426">
        <v>83</v>
      </c>
      <c r="Q92" s="251">
        <v>10000000</v>
      </c>
      <c r="S92" s="426">
        <v>83</v>
      </c>
      <c r="T92" s="1047" t="s">
        <v>20</v>
      </c>
      <c r="U92" s="251">
        <v>12000000</v>
      </c>
      <c r="V92" s="115"/>
      <c r="W92" s="426">
        <v>83</v>
      </c>
      <c r="X92" s="2441" t="s">
        <v>593</v>
      </c>
      <c r="Y92" s="2441"/>
      <c r="AA92" s="426">
        <v>83</v>
      </c>
      <c r="AB92" s="251">
        <v>12000000</v>
      </c>
      <c r="AC92" s="274"/>
      <c r="AD92" s="426">
        <v>83</v>
      </c>
      <c r="AE92" s="125">
        <v>-12000000</v>
      </c>
    </row>
    <row r="93" spans="1:31" ht="15.75" x14ac:dyDescent="0.25">
      <c r="A93" s="426">
        <v>85</v>
      </c>
      <c r="B93" s="515" t="s">
        <v>21</v>
      </c>
      <c r="C93" s="252" t="s">
        <v>99</v>
      </c>
      <c r="D93" s="545" t="s">
        <v>43</v>
      </c>
      <c r="F93" s="918">
        <v>6.5</v>
      </c>
      <c r="H93" s="426">
        <v>85</v>
      </c>
      <c r="I93" s="1162" t="s">
        <v>593</v>
      </c>
      <c r="J93" s="426" t="s">
        <v>723</v>
      </c>
      <c r="L93" s="426">
        <v>85</v>
      </c>
      <c r="M93" s="248" t="s">
        <v>99</v>
      </c>
      <c r="P93" s="426">
        <v>85</v>
      </c>
      <c r="Q93" s="248" t="s">
        <v>99</v>
      </c>
      <c r="S93" s="426">
        <v>85</v>
      </c>
      <c r="T93" s="730" t="s">
        <v>21</v>
      </c>
      <c r="U93" s="248" t="s">
        <v>99</v>
      </c>
      <c r="V93" s="115"/>
      <c r="W93" s="426">
        <v>85</v>
      </c>
      <c r="X93" s="2441" t="s">
        <v>593</v>
      </c>
      <c r="Y93" s="2441"/>
      <c r="AA93" s="426">
        <v>85</v>
      </c>
      <c r="AB93" s="253" t="s">
        <v>99</v>
      </c>
      <c r="AC93" s="271"/>
      <c r="AD93" s="426">
        <v>85</v>
      </c>
      <c r="AE93" s="253" t="s">
        <v>99</v>
      </c>
    </row>
    <row r="94" spans="1:31" ht="15.75" x14ac:dyDescent="0.25">
      <c r="A94" s="426">
        <v>86</v>
      </c>
      <c r="B94" s="515" t="s">
        <v>22</v>
      </c>
      <c r="C94" s="39"/>
      <c r="D94" s="545" t="s">
        <v>43</v>
      </c>
      <c r="E94" s="328" t="s">
        <v>273</v>
      </c>
      <c r="F94" s="908">
        <v>6.6</v>
      </c>
      <c r="H94" s="426">
        <v>86</v>
      </c>
      <c r="I94" s="1162" t="s">
        <v>593</v>
      </c>
      <c r="J94" s="426" t="s">
        <v>723</v>
      </c>
      <c r="L94" s="426">
        <v>86</v>
      </c>
      <c r="M94" s="1238"/>
      <c r="P94" s="426">
        <v>86</v>
      </c>
      <c r="Q94" s="248" t="s">
        <v>99</v>
      </c>
      <c r="S94" s="426">
        <v>86</v>
      </c>
      <c r="T94" s="730" t="s">
        <v>22</v>
      </c>
      <c r="U94" s="1238"/>
      <c r="V94" s="115"/>
      <c r="W94" s="426">
        <v>86</v>
      </c>
      <c r="X94" s="2441" t="s">
        <v>593</v>
      </c>
      <c r="Y94" s="2441"/>
      <c r="AA94" s="426">
        <v>86</v>
      </c>
      <c r="AB94" s="1224"/>
      <c r="AC94" s="271"/>
      <c r="AD94" s="426">
        <v>86</v>
      </c>
      <c r="AE94" s="1224"/>
    </row>
    <row r="95" spans="1:31" ht="15.75" x14ac:dyDescent="0.25">
      <c r="A95" s="426">
        <v>87</v>
      </c>
      <c r="B95" s="515" t="s">
        <v>23</v>
      </c>
      <c r="C95" s="123">
        <v>102.13826027397259</v>
      </c>
      <c r="D95" s="545" t="s">
        <v>44</v>
      </c>
      <c r="E95" s="328" t="s">
        <v>273</v>
      </c>
      <c r="F95" s="920">
        <v>6.7</v>
      </c>
      <c r="H95" s="426">
        <v>87</v>
      </c>
      <c r="I95" s="1162" t="s">
        <v>593</v>
      </c>
      <c r="J95" s="426" t="s">
        <v>723</v>
      </c>
      <c r="L95" s="426">
        <v>87</v>
      </c>
      <c r="M95" s="249">
        <v>102.13826027397259</v>
      </c>
      <c r="P95" s="426">
        <v>87</v>
      </c>
      <c r="Q95" s="249">
        <v>102.13826027397259</v>
      </c>
      <c r="S95" s="426">
        <v>87</v>
      </c>
      <c r="T95" s="730" t="s">
        <v>23</v>
      </c>
      <c r="U95" s="207">
        <v>102.10926027397261</v>
      </c>
      <c r="V95" s="115"/>
      <c r="W95" s="426">
        <v>87</v>
      </c>
      <c r="X95" s="2441" t="s">
        <v>593</v>
      </c>
      <c r="Y95" s="2441"/>
      <c r="AA95" s="426">
        <v>87</v>
      </c>
      <c r="AB95" s="207">
        <v>102.10926027397261</v>
      </c>
      <c r="AC95" s="282"/>
      <c r="AD95" s="426">
        <v>87</v>
      </c>
      <c r="AE95" s="207">
        <v>102.10926027397261</v>
      </c>
    </row>
    <row r="96" spans="1:31" ht="15.75" x14ac:dyDescent="0.25">
      <c r="A96" s="426">
        <v>88</v>
      </c>
      <c r="B96" s="515" t="s">
        <v>24</v>
      </c>
      <c r="C96" s="251">
        <v>10213826.02739726</v>
      </c>
      <c r="D96" s="545" t="s">
        <v>44</v>
      </c>
      <c r="E96" s="328" t="s">
        <v>273</v>
      </c>
      <c r="F96" s="910"/>
      <c r="H96" s="426">
        <v>88</v>
      </c>
      <c r="I96" s="1162" t="s">
        <v>593</v>
      </c>
      <c r="J96" s="426" t="s">
        <v>723</v>
      </c>
      <c r="L96" s="426">
        <v>88</v>
      </c>
      <c r="M96" s="251">
        <v>10213826.02739726</v>
      </c>
      <c r="P96" s="426">
        <v>88</v>
      </c>
      <c r="Q96" s="251">
        <v>10213826.02739726</v>
      </c>
      <c r="S96" s="426">
        <v>88</v>
      </c>
      <c r="T96" s="730" t="s">
        <v>24</v>
      </c>
      <c r="U96" s="251">
        <v>12253111.232876712</v>
      </c>
      <c r="V96" s="115"/>
      <c r="W96" s="426">
        <v>88</v>
      </c>
      <c r="X96" s="2441" t="s">
        <v>593</v>
      </c>
      <c r="Y96" s="2441"/>
      <c r="AA96" s="426">
        <v>88</v>
      </c>
      <c r="AB96" s="251">
        <v>12253111.232876712</v>
      </c>
      <c r="AC96" s="274"/>
      <c r="AD96" s="426">
        <v>88</v>
      </c>
      <c r="AE96" s="251">
        <v>12253111.232876712</v>
      </c>
    </row>
    <row r="97" spans="1:79" ht="15.75" x14ac:dyDescent="0.25">
      <c r="A97" s="426">
        <v>89</v>
      </c>
      <c r="B97" s="515" t="s">
        <v>25</v>
      </c>
      <c r="C97" s="43">
        <v>0</v>
      </c>
      <c r="D97" s="545" t="s">
        <v>44</v>
      </c>
      <c r="F97" s="919">
        <v>6.8</v>
      </c>
      <c r="H97" s="426">
        <v>89</v>
      </c>
      <c r="I97" s="1162" t="s">
        <v>593</v>
      </c>
      <c r="J97" s="426" t="s">
        <v>723</v>
      </c>
      <c r="L97" s="426">
        <v>89</v>
      </c>
      <c r="M97" s="74">
        <v>0</v>
      </c>
      <c r="P97" s="426">
        <v>89</v>
      </c>
      <c r="Q97" s="74">
        <v>0</v>
      </c>
      <c r="S97" s="426">
        <v>89</v>
      </c>
      <c r="T97" s="730" t="s">
        <v>25</v>
      </c>
      <c r="U97" s="74">
        <v>0</v>
      </c>
      <c r="V97" s="115"/>
      <c r="W97" s="426">
        <v>89</v>
      </c>
      <c r="X97" s="2441" t="s">
        <v>593</v>
      </c>
      <c r="Y97" s="2441"/>
      <c r="AA97" s="426">
        <v>89</v>
      </c>
      <c r="AB97" s="74">
        <v>0</v>
      </c>
      <c r="AC97" s="283"/>
      <c r="AD97" s="426">
        <v>89</v>
      </c>
      <c r="AE97" s="74">
        <v>0</v>
      </c>
    </row>
    <row r="98" spans="1:79" ht="15.75" x14ac:dyDescent="0.25">
      <c r="A98" s="426">
        <v>90</v>
      </c>
      <c r="B98" s="515" t="s">
        <v>26</v>
      </c>
      <c r="C98" s="252" t="s">
        <v>114</v>
      </c>
      <c r="D98" s="545" t="s">
        <v>44</v>
      </c>
      <c r="F98" s="908">
        <v>6.13</v>
      </c>
      <c r="H98" s="426">
        <v>90</v>
      </c>
      <c r="I98" s="1162" t="s">
        <v>593</v>
      </c>
      <c r="J98" s="426" t="s">
        <v>723</v>
      </c>
      <c r="L98" s="426">
        <v>90</v>
      </c>
      <c r="M98" s="248" t="s">
        <v>114</v>
      </c>
      <c r="P98" s="426">
        <v>90</v>
      </c>
      <c r="Q98" s="248" t="s">
        <v>114</v>
      </c>
      <c r="S98" s="426">
        <v>90</v>
      </c>
      <c r="T98" s="730" t="s">
        <v>26</v>
      </c>
      <c r="U98" s="248" t="s">
        <v>114</v>
      </c>
      <c r="V98" s="115"/>
      <c r="W98" s="426">
        <v>90</v>
      </c>
      <c r="X98" s="2441" t="s">
        <v>593</v>
      </c>
      <c r="Y98" s="2441"/>
      <c r="AA98" s="426">
        <v>90</v>
      </c>
      <c r="AB98" s="253" t="s">
        <v>114</v>
      </c>
      <c r="AC98" s="271"/>
      <c r="AD98" s="426">
        <v>90</v>
      </c>
      <c r="AE98" s="253" t="s">
        <v>114</v>
      </c>
    </row>
    <row r="99" spans="1:79" ht="15.75" x14ac:dyDescent="0.25">
      <c r="A99" s="426">
        <v>91</v>
      </c>
      <c r="B99" s="515" t="s">
        <v>27</v>
      </c>
      <c r="C99" s="228" t="s">
        <v>121</v>
      </c>
      <c r="D99" s="545" t="s">
        <v>44</v>
      </c>
      <c r="E99" s="328" t="s">
        <v>273</v>
      </c>
      <c r="F99" s="917"/>
      <c r="H99" s="426">
        <v>91</v>
      </c>
      <c r="I99" s="1162" t="s">
        <v>593</v>
      </c>
      <c r="J99" s="426" t="s">
        <v>723</v>
      </c>
      <c r="L99" s="426">
        <v>91</v>
      </c>
      <c r="M99" s="222" t="s">
        <v>121</v>
      </c>
      <c r="P99" s="426">
        <v>91</v>
      </c>
      <c r="Q99" s="222" t="s">
        <v>121</v>
      </c>
      <c r="S99" s="426">
        <v>91</v>
      </c>
      <c r="T99" s="730" t="s">
        <v>27</v>
      </c>
      <c r="U99" s="222" t="s">
        <v>121</v>
      </c>
      <c r="V99" s="115"/>
      <c r="W99" s="426">
        <v>91</v>
      </c>
      <c r="X99" s="2441" t="s">
        <v>593</v>
      </c>
      <c r="Y99" s="2441"/>
      <c r="AA99" s="426">
        <v>91</v>
      </c>
      <c r="AB99" s="253" t="s">
        <v>121</v>
      </c>
      <c r="AC99" s="284"/>
      <c r="AD99" s="426">
        <v>91</v>
      </c>
      <c r="AE99" s="253" t="s">
        <v>121</v>
      </c>
    </row>
    <row r="100" spans="1:79" ht="15.75" x14ac:dyDescent="0.25">
      <c r="A100" s="426">
        <v>92</v>
      </c>
      <c r="B100" s="515" t="s">
        <v>28</v>
      </c>
      <c r="C100" s="252" t="s">
        <v>115</v>
      </c>
      <c r="D100" s="545" t="s">
        <v>44</v>
      </c>
      <c r="F100" s="908">
        <v>6.11</v>
      </c>
      <c r="H100" s="426">
        <v>92</v>
      </c>
      <c r="I100" s="1162" t="s">
        <v>593</v>
      </c>
      <c r="J100" s="426" t="s">
        <v>723</v>
      </c>
      <c r="L100" s="426">
        <v>92</v>
      </c>
      <c r="M100" s="248" t="s">
        <v>115</v>
      </c>
      <c r="P100" s="426">
        <v>92</v>
      </c>
      <c r="Q100" s="248" t="s">
        <v>115</v>
      </c>
      <c r="S100" s="426">
        <v>92</v>
      </c>
      <c r="T100" s="730" t="s">
        <v>28</v>
      </c>
      <c r="U100" s="248" t="s">
        <v>115</v>
      </c>
      <c r="V100" s="115"/>
      <c r="W100" s="426">
        <v>92</v>
      </c>
      <c r="X100" s="2441" t="s">
        <v>593</v>
      </c>
      <c r="Y100" s="2441"/>
      <c r="AA100" s="426">
        <v>92</v>
      </c>
      <c r="AB100" s="253" t="s">
        <v>115</v>
      </c>
      <c r="AC100" s="271"/>
      <c r="AD100" s="426">
        <v>92</v>
      </c>
      <c r="AE100" s="253" t="s">
        <v>115</v>
      </c>
    </row>
    <row r="101" spans="1:79" ht="15.75" x14ac:dyDescent="0.25">
      <c r="A101" s="426">
        <v>93</v>
      </c>
      <c r="B101" s="515" t="s">
        <v>75</v>
      </c>
      <c r="C101" s="45" t="s">
        <v>119</v>
      </c>
      <c r="D101" s="545" t="s">
        <v>44</v>
      </c>
      <c r="F101" s="1120">
        <v>6.1</v>
      </c>
      <c r="H101" s="426">
        <v>93</v>
      </c>
      <c r="I101" s="1162" t="s">
        <v>593</v>
      </c>
      <c r="J101" s="426" t="s">
        <v>723</v>
      </c>
      <c r="L101" s="426">
        <v>93</v>
      </c>
      <c r="M101" s="22" t="s">
        <v>119</v>
      </c>
      <c r="P101" s="426">
        <v>93</v>
      </c>
      <c r="Q101" s="22" t="s">
        <v>119</v>
      </c>
      <c r="S101" s="426">
        <v>93</v>
      </c>
      <c r="T101" s="730" t="s">
        <v>75</v>
      </c>
      <c r="U101" s="22" t="s">
        <v>119</v>
      </c>
      <c r="V101" s="115"/>
      <c r="W101" s="426">
        <v>93</v>
      </c>
      <c r="X101" s="2441" t="s">
        <v>593</v>
      </c>
      <c r="Y101" s="2441"/>
      <c r="AA101" s="426">
        <v>93</v>
      </c>
      <c r="AB101" s="253" t="s">
        <v>119</v>
      </c>
      <c r="AC101" s="271"/>
      <c r="AD101" s="426">
        <v>93</v>
      </c>
      <c r="AE101" s="253" t="s">
        <v>119</v>
      </c>
    </row>
    <row r="102" spans="1:79" ht="15.75" x14ac:dyDescent="0.25">
      <c r="A102" s="426">
        <v>94</v>
      </c>
      <c r="B102" s="515" t="s">
        <v>74</v>
      </c>
      <c r="C102" s="252" t="s">
        <v>116</v>
      </c>
      <c r="D102" s="545" t="s">
        <v>44</v>
      </c>
      <c r="F102" s="908">
        <v>6.14</v>
      </c>
      <c r="H102" s="426">
        <v>94</v>
      </c>
      <c r="I102" s="1162" t="s">
        <v>593</v>
      </c>
      <c r="J102" s="426" t="s">
        <v>723</v>
      </c>
      <c r="L102" s="426">
        <v>94</v>
      </c>
      <c r="M102" s="248" t="s">
        <v>116</v>
      </c>
      <c r="P102" s="426">
        <v>94</v>
      </c>
      <c r="Q102" s="248" t="s">
        <v>116</v>
      </c>
      <c r="S102" s="426">
        <v>94</v>
      </c>
      <c r="T102" s="730" t="s">
        <v>74</v>
      </c>
      <c r="U102" s="248" t="s">
        <v>116</v>
      </c>
      <c r="V102" s="115"/>
      <c r="W102" s="426">
        <v>94</v>
      </c>
      <c r="X102" s="2441" t="s">
        <v>593</v>
      </c>
      <c r="Y102" s="2441"/>
      <c r="AA102" s="426">
        <v>94</v>
      </c>
      <c r="AB102" s="253" t="s">
        <v>116</v>
      </c>
      <c r="AC102" s="271"/>
      <c r="AD102" s="426">
        <v>94</v>
      </c>
      <c r="AE102" s="253" t="s">
        <v>116</v>
      </c>
    </row>
    <row r="103" spans="1:79" ht="15.75" x14ac:dyDescent="0.25">
      <c r="A103" s="426">
        <v>95</v>
      </c>
      <c r="B103" s="1006" t="s">
        <v>38</v>
      </c>
      <c r="C103" s="252" t="b">
        <v>1</v>
      </c>
      <c r="D103" s="545" t="s">
        <v>44</v>
      </c>
      <c r="E103" s="328" t="s">
        <v>273</v>
      </c>
      <c r="F103" s="908">
        <v>6.15</v>
      </c>
      <c r="H103" s="426">
        <v>95</v>
      </c>
      <c r="I103" s="1162" t="s">
        <v>593</v>
      </c>
      <c r="J103" s="426" t="s">
        <v>723</v>
      </c>
      <c r="L103" s="426">
        <v>95</v>
      </c>
      <c r="M103" s="248" t="b">
        <v>1</v>
      </c>
      <c r="P103" s="426">
        <v>95</v>
      </c>
      <c r="Q103" s="248" t="b">
        <v>1</v>
      </c>
      <c r="S103" s="426">
        <v>95</v>
      </c>
      <c r="T103" s="1047" t="s">
        <v>38</v>
      </c>
      <c r="U103" s="248" t="b">
        <v>1</v>
      </c>
      <c r="V103" s="115"/>
      <c r="W103" s="426">
        <v>95</v>
      </c>
      <c r="X103" s="2441" t="s">
        <v>593</v>
      </c>
      <c r="Y103" s="2441"/>
      <c r="AA103" s="426">
        <v>95</v>
      </c>
      <c r="AB103" s="253" t="b">
        <v>1</v>
      </c>
      <c r="AC103" s="271"/>
      <c r="AD103" s="426">
        <v>95</v>
      </c>
      <c r="AE103" s="253" t="b">
        <v>1</v>
      </c>
    </row>
    <row r="104" spans="1:79" ht="15.75" x14ac:dyDescent="0.25">
      <c r="A104" s="203">
        <v>96</v>
      </c>
      <c r="B104" s="526" t="s">
        <v>36</v>
      </c>
      <c r="C104" s="39"/>
      <c r="D104" s="545" t="s">
        <v>44</v>
      </c>
      <c r="F104" s="908"/>
      <c r="H104" s="203">
        <v>96</v>
      </c>
      <c r="I104" s="1162" t="s">
        <v>593</v>
      </c>
      <c r="J104" s="426" t="s">
        <v>723</v>
      </c>
      <c r="L104" s="203">
        <v>96</v>
      </c>
      <c r="M104" s="68"/>
      <c r="P104" s="203">
        <v>96</v>
      </c>
      <c r="Q104" s="68"/>
      <c r="S104" s="203">
        <v>96</v>
      </c>
      <c r="T104" s="528" t="s">
        <v>36</v>
      </c>
      <c r="U104" s="68"/>
      <c r="V104" s="115"/>
      <c r="W104" s="203">
        <v>96</v>
      </c>
      <c r="X104" s="2441" t="s">
        <v>593</v>
      </c>
      <c r="Y104" s="2441"/>
      <c r="AA104" s="203">
        <v>96</v>
      </c>
      <c r="AB104" s="77"/>
      <c r="AC104" s="271"/>
      <c r="AD104" s="203">
        <v>96</v>
      </c>
      <c r="AE104" s="77"/>
    </row>
    <row r="105" spans="1:79" ht="15.75" x14ac:dyDescent="0.25">
      <c r="A105" s="203">
        <v>97</v>
      </c>
      <c r="B105" s="526" t="s">
        <v>32</v>
      </c>
      <c r="C105" s="265"/>
      <c r="D105" s="545" t="s">
        <v>44</v>
      </c>
      <c r="F105" s="908"/>
      <c r="H105" s="203">
        <v>97</v>
      </c>
      <c r="I105" s="1162" t="s">
        <v>593</v>
      </c>
      <c r="J105" s="426" t="s">
        <v>723</v>
      </c>
      <c r="L105" s="203">
        <v>97</v>
      </c>
      <c r="M105" s="90" t="s">
        <v>242</v>
      </c>
      <c r="N105" s="328" t="s">
        <v>273</v>
      </c>
      <c r="O105" s="748"/>
      <c r="P105" s="203">
        <v>97</v>
      </c>
      <c r="Q105" s="90" t="s">
        <v>242</v>
      </c>
      <c r="S105" s="203">
        <v>97</v>
      </c>
      <c r="T105" s="528" t="s">
        <v>32</v>
      </c>
      <c r="U105" s="76"/>
      <c r="V105" s="115"/>
      <c r="W105" s="203">
        <v>97</v>
      </c>
      <c r="X105" s="2441" t="s">
        <v>593</v>
      </c>
      <c r="Y105" s="2441"/>
      <c r="AA105" s="203">
        <v>97</v>
      </c>
      <c r="AB105" s="253" t="s">
        <v>242</v>
      </c>
      <c r="AC105" s="271"/>
      <c r="AD105" s="203">
        <v>97</v>
      </c>
      <c r="AE105" s="253" t="s">
        <v>242</v>
      </c>
    </row>
    <row r="106" spans="1:79" ht="15.75" x14ac:dyDescent="0.25">
      <c r="A106" s="203">
        <v>98</v>
      </c>
      <c r="B106" s="526" t="s">
        <v>39</v>
      </c>
      <c r="C106" s="252" t="s">
        <v>47</v>
      </c>
      <c r="D106" s="934" t="s">
        <v>130</v>
      </c>
      <c r="F106" s="908"/>
      <c r="H106" s="203">
        <v>98</v>
      </c>
      <c r="I106" s="1807" t="s">
        <v>48</v>
      </c>
      <c r="J106" s="203" t="s">
        <v>130</v>
      </c>
      <c r="L106" s="203">
        <v>98</v>
      </c>
      <c r="M106" s="248" t="s">
        <v>47</v>
      </c>
      <c r="P106" s="203">
        <v>98</v>
      </c>
      <c r="Q106" s="248" t="s">
        <v>47</v>
      </c>
      <c r="S106" s="203">
        <v>98</v>
      </c>
      <c r="T106" s="528" t="s">
        <v>39</v>
      </c>
      <c r="U106" s="248" t="s">
        <v>47</v>
      </c>
      <c r="V106" s="115"/>
      <c r="W106" s="203">
        <v>98</v>
      </c>
      <c r="X106" s="2445" t="s">
        <v>48</v>
      </c>
      <c r="Y106" s="2445"/>
      <c r="AA106" s="203">
        <v>98</v>
      </c>
      <c r="AB106" s="253" t="s">
        <v>47</v>
      </c>
      <c r="AC106" s="271"/>
      <c r="AD106" s="203">
        <v>98</v>
      </c>
      <c r="AE106" s="253" t="s">
        <v>47</v>
      </c>
    </row>
    <row r="107" spans="1:79" ht="15.75" x14ac:dyDescent="0.25">
      <c r="A107" s="203">
        <v>99</v>
      </c>
      <c r="B107" s="526" t="s">
        <v>29</v>
      </c>
      <c r="C107" s="254" t="s">
        <v>117</v>
      </c>
      <c r="D107" s="934" t="s">
        <v>130</v>
      </c>
      <c r="F107" s="908">
        <v>8.1</v>
      </c>
      <c r="H107" s="203">
        <v>99</v>
      </c>
      <c r="I107" s="1162" t="s">
        <v>593</v>
      </c>
      <c r="J107" s="203" t="s">
        <v>723</v>
      </c>
      <c r="L107" s="203">
        <v>99</v>
      </c>
      <c r="M107" s="248" t="s">
        <v>117</v>
      </c>
      <c r="P107" s="203">
        <v>99</v>
      </c>
      <c r="Q107" s="248" t="s">
        <v>117</v>
      </c>
      <c r="S107" s="203">
        <v>99</v>
      </c>
      <c r="T107" s="528" t="s">
        <v>29</v>
      </c>
      <c r="U107" s="248" t="s">
        <v>117</v>
      </c>
      <c r="V107" s="115"/>
      <c r="W107" s="203">
        <v>99</v>
      </c>
      <c r="X107" s="2441" t="s">
        <v>593</v>
      </c>
      <c r="Y107" s="2441"/>
      <c r="AA107" s="203">
        <v>99</v>
      </c>
      <c r="AB107" s="253" t="s">
        <v>117</v>
      </c>
      <c r="AC107" s="271"/>
      <c r="AD107" s="203">
        <v>99</v>
      </c>
      <c r="AE107" s="253" t="s">
        <v>117</v>
      </c>
    </row>
    <row r="108" spans="1:79" ht="15.75" x14ac:dyDescent="0.25">
      <c r="A108" s="134" t="s">
        <v>122</v>
      </c>
      <c r="C108" s="15">
        <v>47</v>
      </c>
      <c r="D108" s="53"/>
      <c r="H108" s="134"/>
      <c r="I108" s="63">
        <v>8</v>
      </c>
      <c r="J108" s="53"/>
      <c r="L108" s="134"/>
      <c r="M108" s="15">
        <v>52</v>
      </c>
      <c r="P108" s="134"/>
      <c r="Q108" s="15">
        <v>52</v>
      </c>
      <c r="S108" s="134" t="s">
        <v>122</v>
      </c>
      <c r="U108" s="15">
        <v>47</v>
      </c>
      <c r="W108" s="134"/>
      <c r="X108" s="63">
        <v>8</v>
      </c>
      <c r="AA108" s="134"/>
      <c r="AB108" s="15">
        <v>52</v>
      </c>
      <c r="AC108" s="155"/>
      <c r="AD108" s="134"/>
      <c r="AE108" s="15">
        <v>52</v>
      </c>
    </row>
    <row r="109" spans="1:79" x14ac:dyDescent="0.25">
      <c r="C109" s="11"/>
      <c r="D109" s="54"/>
      <c r="U109" s="11"/>
      <c r="AA109" s="7"/>
      <c r="AB109"/>
    </row>
    <row r="110" spans="1:79" ht="15.75" customHeight="1" x14ac:dyDescent="0.25">
      <c r="A110" s="635">
        <v>1.1000000000000001</v>
      </c>
      <c r="B110" s="2257" t="s">
        <v>158</v>
      </c>
      <c r="C110" s="2257"/>
      <c r="D110" s="2257"/>
      <c r="E110" s="2257"/>
      <c r="F110" s="2257"/>
      <c r="L110" s="1444">
        <v>2.1</v>
      </c>
      <c r="M110" s="2199" t="s">
        <v>337</v>
      </c>
      <c r="N110" s="2199"/>
      <c r="O110" s="948"/>
      <c r="P110" s="976">
        <v>2.2000000000000002</v>
      </c>
      <c r="Q110" s="654" t="s">
        <v>344</v>
      </c>
      <c r="S110" s="531"/>
      <c r="T110" s="115"/>
      <c r="AC110"/>
      <c r="AE110" s="7"/>
      <c r="BZ110"/>
      <c r="CA110"/>
    </row>
    <row r="111" spans="1:79" ht="15.75" customHeight="1" x14ac:dyDescent="0.25">
      <c r="A111" s="635">
        <v>1.2</v>
      </c>
      <c r="B111" s="2222" t="s">
        <v>303</v>
      </c>
      <c r="C111" s="2222"/>
      <c r="D111" s="2222"/>
      <c r="E111" s="2222"/>
      <c r="F111" s="2222"/>
      <c r="L111" s="1961">
        <v>2.2000000000000002</v>
      </c>
      <c r="M111" s="2225" t="s">
        <v>1205</v>
      </c>
      <c r="N111" s="2227"/>
      <c r="O111" s="1443"/>
      <c r="P111" s="2234">
        <v>2.12</v>
      </c>
      <c r="Q111" s="2224" t="s">
        <v>1068</v>
      </c>
      <c r="R111" s="864"/>
      <c r="S111" s="531"/>
      <c r="T111" s="115"/>
      <c r="AC111"/>
      <c r="AE111" s="7"/>
      <c r="BZ111"/>
      <c r="CA111"/>
    </row>
    <row r="112" spans="1:79" ht="15.75" customHeight="1" x14ac:dyDescent="0.25">
      <c r="A112" s="635">
        <v>1.7</v>
      </c>
      <c r="B112" s="2222" t="s">
        <v>380</v>
      </c>
      <c r="C112" s="2222"/>
      <c r="D112" s="2222"/>
      <c r="E112" s="2222"/>
      <c r="F112" s="2222"/>
      <c r="L112" s="2234">
        <v>2.97</v>
      </c>
      <c r="M112" s="2224" t="s">
        <v>767</v>
      </c>
      <c r="N112" s="2224"/>
      <c r="O112" s="1443"/>
      <c r="P112" s="2234"/>
      <c r="Q112" s="2224"/>
      <c r="R112" s="864"/>
      <c r="S112" s="531"/>
      <c r="T112" s="115"/>
      <c r="AC112"/>
      <c r="AE112" s="7"/>
      <c r="BZ112"/>
      <c r="CA112"/>
    </row>
    <row r="113" spans="1:79" ht="15.75" customHeight="1" x14ac:dyDescent="0.25">
      <c r="A113" s="635">
        <v>1.8</v>
      </c>
      <c r="B113" s="2219" t="s">
        <v>381</v>
      </c>
      <c r="C113" s="2220"/>
      <c r="D113" s="2220"/>
      <c r="E113" s="2220"/>
      <c r="F113" s="2221"/>
      <c r="L113" s="2234"/>
      <c r="M113" s="2224"/>
      <c r="N113" s="2224"/>
      <c r="O113" s="1443"/>
      <c r="P113" s="2234"/>
      <c r="Q113" s="2224"/>
      <c r="R113" s="864"/>
      <c r="S113" s="531"/>
      <c r="T113" s="115"/>
      <c r="AC113"/>
      <c r="AE113" s="7"/>
      <c r="BZ113"/>
      <c r="CA113"/>
    </row>
    <row r="114" spans="1:79" ht="15.75" customHeight="1" x14ac:dyDescent="0.25">
      <c r="A114" s="638">
        <v>1.1000000000000001</v>
      </c>
      <c r="B114" s="2222" t="s">
        <v>382</v>
      </c>
      <c r="C114" s="2222"/>
      <c r="D114" s="2222"/>
      <c r="E114" s="2222"/>
      <c r="F114" s="2222"/>
      <c r="L114" s="2234"/>
      <c r="M114" s="2224"/>
      <c r="N114" s="2224"/>
      <c r="O114" s="961"/>
      <c r="P114" s="2234"/>
      <c r="Q114" s="2224"/>
      <c r="R114" s="864"/>
      <c r="S114" s="531"/>
      <c r="T114" s="115"/>
      <c r="AC114"/>
      <c r="AE114" s="7"/>
      <c r="BZ114"/>
      <c r="CA114"/>
    </row>
    <row r="115" spans="1:79" ht="15.75" customHeight="1" x14ac:dyDescent="0.25">
      <c r="A115" s="635">
        <v>1.1299999999999999</v>
      </c>
      <c r="B115" s="2219" t="s">
        <v>737</v>
      </c>
      <c r="C115" s="2220"/>
      <c r="D115" s="2220"/>
      <c r="E115" s="2220"/>
      <c r="F115" s="2221"/>
      <c r="L115" s="2234"/>
      <c r="M115" s="2224"/>
      <c r="N115" s="2224"/>
      <c r="O115" s="961"/>
      <c r="P115" s="2234"/>
      <c r="Q115" s="2224"/>
      <c r="R115" s="864"/>
      <c r="S115" s="531"/>
      <c r="T115" s="115"/>
      <c r="AC115"/>
      <c r="AE115" s="7"/>
      <c r="BZ115"/>
      <c r="CA115"/>
    </row>
    <row r="116" spans="1:79" ht="15.75" customHeight="1" x14ac:dyDescent="0.25">
      <c r="A116" s="635">
        <v>1.1599999999999999</v>
      </c>
      <c r="B116" s="2222" t="s">
        <v>388</v>
      </c>
      <c r="C116" s="2222"/>
      <c r="D116" s="2222"/>
      <c r="E116" s="2222"/>
      <c r="F116" s="2222"/>
      <c r="L116" s="2234"/>
      <c r="M116" s="2224"/>
      <c r="N116" s="2224"/>
      <c r="O116" s="961"/>
      <c r="P116" s="2234"/>
      <c r="Q116" s="2224"/>
      <c r="R116" s="864"/>
    </row>
    <row r="117" spans="1:79" ht="15.75" x14ac:dyDescent="0.25">
      <c r="A117" s="635">
        <v>1.17</v>
      </c>
      <c r="B117" s="2222" t="s">
        <v>633</v>
      </c>
      <c r="C117" s="2222"/>
      <c r="D117" s="2222"/>
      <c r="E117" s="2222"/>
      <c r="F117" s="2222"/>
      <c r="L117" s="2234"/>
      <c r="M117" s="2224"/>
      <c r="N117" s="2224"/>
      <c r="O117" s="961"/>
    </row>
    <row r="118" spans="1:79" ht="15.75" customHeight="1" x14ac:dyDescent="0.25">
      <c r="A118" s="2258">
        <v>2.1</v>
      </c>
      <c r="B118" s="2225" t="s">
        <v>1204</v>
      </c>
      <c r="C118" s="2226"/>
      <c r="D118" s="2226"/>
      <c r="E118" s="2226"/>
      <c r="F118" s="2227"/>
      <c r="L118" s="643"/>
      <c r="M118" s="1960"/>
      <c r="N118" s="1960"/>
      <c r="O118" s="961"/>
      <c r="P118" s="865"/>
      <c r="Q118" s="865"/>
      <c r="R118" s="865"/>
    </row>
    <row r="119" spans="1:79" ht="15.75" x14ac:dyDescent="0.25">
      <c r="A119" s="2273"/>
      <c r="B119" s="2239"/>
      <c r="C119" s="2240"/>
      <c r="D119" s="2240"/>
      <c r="E119" s="2240"/>
      <c r="F119" s="2241"/>
      <c r="L119" s="643"/>
      <c r="M119" s="1960"/>
      <c r="N119" s="1960"/>
      <c r="O119" s="961"/>
      <c r="P119" s="962"/>
      <c r="Q119" s="782"/>
      <c r="R119" s="962"/>
    </row>
    <row r="120" spans="1:79" ht="15.75" x14ac:dyDescent="0.25">
      <c r="A120" s="2259"/>
      <c r="B120" s="2242"/>
      <c r="C120" s="2243"/>
      <c r="D120" s="2243"/>
      <c r="E120" s="2243"/>
      <c r="F120" s="2244"/>
      <c r="L120" s="643"/>
      <c r="M120" s="2091"/>
      <c r="N120" s="2091"/>
      <c r="O120" s="2090"/>
      <c r="P120" s="2092"/>
      <c r="Q120" s="2092"/>
      <c r="R120" s="2092"/>
    </row>
    <row r="121" spans="1:79" ht="15.75" customHeight="1" x14ac:dyDescent="0.25">
      <c r="A121" s="635">
        <v>2.7</v>
      </c>
      <c r="B121" s="2224" t="s">
        <v>359</v>
      </c>
      <c r="C121" s="2224"/>
      <c r="D121" s="2224"/>
      <c r="E121" s="2224"/>
      <c r="F121" s="2224"/>
      <c r="L121" s="643"/>
      <c r="M121" s="1960"/>
      <c r="N121" s="1960"/>
      <c r="O121" s="1960"/>
      <c r="P121" s="1960"/>
      <c r="Q121" s="1960"/>
      <c r="R121" s="1960"/>
    </row>
    <row r="122" spans="1:79" ht="15.75" x14ac:dyDescent="0.25">
      <c r="A122" s="635">
        <v>2.8</v>
      </c>
      <c r="B122" s="2222" t="s">
        <v>852</v>
      </c>
      <c r="C122" s="2222"/>
      <c r="D122" s="2222"/>
      <c r="E122" s="2222"/>
      <c r="F122" s="2222"/>
      <c r="L122" s="644"/>
      <c r="M122" s="1960"/>
      <c r="N122" s="1960"/>
      <c r="O122" s="1960"/>
      <c r="P122" s="1960"/>
      <c r="Q122" s="1960"/>
      <c r="R122" s="1960"/>
    </row>
    <row r="123" spans="1:79" ht="15.75" customHeight="1" x14ac:dyDescent="0.25">
      <c r="A123" s="2405">
        <v>2.9</v>
      </c>
      <c r="B123" s="2199" t="s">
        <v>683</v>
      </c>
      <c r="C123" s="2199"/>
      <c r="D123" s="2199"/>
      <c r="E123" s="2199"/>
      <c r="F123" s="2199"/>
      <c r="G123" s="484"/>
      <c r="L123" s="643"/>
      <c r="M123" s="1960"/>
      <c r="N123" s="1960"/>
      <c r="O123" s="1960"/>
      <c r="P123" s="1960"/>
      <c r="Q123" s="1960"/>
      <c r="R123" s="1960"/>
    </row>
    <row r="124" spans="1:79" ht="15.75" customHeight="1" x14ac:dyDescent="0.25">
      <c r="A124" s="2405"/>
      <c r="B124" s="2199"/>
      <c r="C124" s="2199"/>
      <c r="D124" s="2199"/>
      <c r="E124" s="2199"/>
      <c r="F124" s="2199"/>
      <c r="L124" s="643"/>
      <c r="M124" s="1962"/>
      <c r="N124" s="1962"/>
      <c r="O124" s="1960"/>
      <c r="P124" s="1960"/>
      <c r="Q124" s="1960"/>
      <c r="R124" s="1960"/>
    </row>
    <row r="125" spans="1:79" ht="15.75" x14ac:dyDescent="0.25">
      <c r="A125" s="2405"/>
      <c r="B125" s="2199"/>
      <c r="C125" s="2199"/>
      <c r="D125" s="2199"/>
      <c r="E125" s="2199"/>
      <c r="F125" s="2199"/>
      <c r="L125" s="643"/>
      <c r="M125" s="1962"/>
      <c r="N125" s="1962"/>
      <c r="O125" s="1960"/>
      <c r="P125" s="1960"/>
      <c r="Q125" s="1960"/>
      <c r="R125" s="1960"/>
    </row>
    <row r="126" spans="1:79" ht="15.75" x14ac:dyDescent="0.25">
      <c r="A126" s="2336">
        <v>2.12</v>
      </c>
      <c r="B126" s="2185" t="s">
        <v>1134</v>
      </c>
      <c r="C126" s="2186"/>
      <c r="D126" s="2186"/>
      <c r="E126" s="2186"/>
      <c r="F126" s="2187"/>
      <c r="L126" s="643"/>
      <c r="M126" s="1962"/>
      <c r="N126" s="1962"/>
      <c r="O126" s="1962"/>
      <c r="P126" s="1962"/>
      <c r="Q126" s="1962"/>
      <c r="R126" s="1962"/>
    </row>
    <row r="127" spans="1:79" ht="15.75" x14ac:dyDescent="0.25">
      <c r="A127" s="2338"/>
      <c r="B127" s="2207"/>
      <c r="C127" s="2208"/>
      <c r="D127" s="2208"/>
      <c r="E127" s="2208"/>
      <c r="F127" s="2209"/>
      <c r="L127" s="643"/>
      <c r="M127" s="1964"/>
      <c r="N127" s="1964"/>
      <c r="O127" s="1964"/>
      <c r="P127" s="1964"/>
      <c r="Q127" s="1964"/>
      <c r="R127" s="1964"/>
    </row>
    <row r="128" spans="1:79" ht="15.75" x14ac:dyDescent="0.25">
      <c r="A128" s="2338"/>
      <c r="B128" s="2207"/>
      <c r="C128" s="2208"/>
      <c r="D128" s="2208"/>
      <c r="E128" s="2208"/>
      <c r="F128" s="2209"/>
      <c r="L128" s="643"/>
      <c r="M128" s="1960"/>
      <c r="N128" s="1960"/>
      <c r="O128" s="1962"/>
      <c r="P128" s="1962"/>
      <c r="Q128" s="1962"/>
      <c r="R128" s="1962"/>
    </row>
    <row r="129" spans="1:18" ht="15.75" x14ac:dyDescent="0.25">
      <c r="A129" s="2337"/>
      <c r="B129" s="2210"/>
      <c r="C129" s="2211"/>
      <c r="D129" s="2211"/>
      <c r="E129" s="2211"/>
      <c r="F129" s="2212"/>
      <c r="L129" s="643"/>
      <c r="M129" s="1960"/>
      <c r="N129" s="1960"/>
      <c r="O129" s="1962"/>
      <c r="P129" s="1962"/>
      <c r="Q129" s="1962"/>
      <c r="R129" s="1962"/>
    </row>
    <row r="130" spans="1:18" ht="15.75" x14ac:dyDescent="0.25">
      <c r="A130" s="635">
        <v>2.16</v>
      </c>
      <c r="B130" s="2222" t="s">
        <v>928</v>
      </c>
      <c r="C130" s="2222"/>
      <c r="D130" s="2222"/>
      <c r="E130" s="2222"/>
      <c r="F130" s="2222"/>
      <c r="L130" s="643"/>
      <c r="M130" s="1960"/>
      <c r="N130" s="1960"/>
      <c r="O130" s="1960"/>
      <c r="P130" s="1960"/>
      <c r="Q130" s="1960"/>
      <c r="R130" s="1960"/>
    </row>
    <row r="131" spans="1:18" ht="15.75" x14ac:dyDescent="0.25">
      <c r="A131" s="635">
        <v>2.17</v>
      </c>
      <c r="B131" s="2222" t="s">
        <v>915</v>
      </c>
      <c r="C131" s="2222"/>
      <c r="D131" s="2222"/>
      <c r="E131" s="2222"/>
      <c r="F131" s="2222"/>
      <c r="L131" s="2438"/>
      <c r="M131" s="1959"/>
      <c r="N131" s="1959"/>
      <c r="O131" s="1960"/>
      <c r="P131" s="1960"/>
      <c r="Q131" s="1960"/>
      <c r="R131" s="1960"/>
    </row>
    <row r="132" spans="1:18" ht="15.75" customHeight="1" x14ac:dyDescent="0.25">
      <c r="A132" s="635">
        <v>2.1800000000000002</v>
      </c>
      <c r="B132" s="2222" t="s">
        <v>856</v>
      </c>
      <c r="C132" s="2222"/>
      <c r="D132" s="2222"/>
      <c r="E132" s="2222"/>
      <c r="F132" s="2222"/>
      <c r="L132" s="2438"/>
      <c r="M132" s="1959"/>
      <c r="N132" s="1959"/>
      <c r="O132" s="1960"/>
      <c r="P132" s="1960"/>
      <c r="Q132" s="1960"/>
      <c r="R132" s="1960"/>
    </row>
    <row r="133" spans="1:18" ht="15.75" x14ac:dyDescent="0.25">
      <c r="A133" s="656">
        <v>2.2200000000000002</v>
      </c>
      <c r="B133" s="2224" t="s">
        <v>929</v>
      </c>
      <c r="C133" s="2224"/>
      <c r="D133" s="2224"/>
      <c r="E133" s="2224"/>
      <c r="F133" s="2224"/>
      <c r="G133" s="484"/>
      <c r="L133" s="2438"/>
      <c r="M133" s="1959"/>
      <c r="N133" s="1959"/>
      <c r="O133" s="1959"/>
      <c r="P133" s="1959"/>
      <c r="Q133" s="1959"/>
      <c r="R133" s="1959"/>
    </row>
    <row r="134" spans="1:18" ht="15.75" x14ac:dyDescent="0.25">
      <c r="A134" s="2435">
        <v>2.73</v>
      </c>
      <c r="B134" s="2185" t="s">
        <v>1127</v>
      </c>
      <c r="C134" s="2186"/>
      <c r="D134" s="2186"/>
      <c r="E134" s="2186"/>
      <c r="F134" s="2187"/>
      <c r="G134" s="484"/>
      <c r="L134" s="2438"/>
      <c r="M134" s="1959"/>
      <c r="N134" s="1959"/>
      <c r="O134" s="1959"/>
      <c r="P134" s="1959"/>
      <c r="Q134" s="1959"/>
      <c r="R134" s="1959"/>
    </row>
    <row r="135" spans="1:18" ht="15.75" x14ac:dyDescent="0.25">
      <c r="A135" s="2436"/>
      <c r="B135" s="2207"/>
      <c r="C135" s="2208"/>
      <c r="D135" s="2208"/>
      <c r="E135" s="2208"/>
      <c r="F135" s="2209"/>
      <c r="G135" s="484"/>
      <c r="L135" s="2438"/>
      <c r="M135" s="1959"/>
      <c r="N135" s="1959"/>
      <c r="O135" s="1959"/>
      <c r="P135" s="1959"/>
      <c r="Q135" s="1959"/>
      <c r="R135" s="1959"/>
    </row>
    <row r="136" spans="1:18" ht="15.75" x14ac:dyDescent="0.25">
      <c r="A136" s="2437"/>
      <c r="B136" s="2207"/>
      <c r="C136" s="2208"/>
      <c r="D136" s="2208"/>
      <c r="E136" s="2208"/>
      <c r="F136" s="2209"/>
      <c r="G136" s="484"/>
      <c r="L136" s="2438"/>
      <c r="M136" s="1959"/>
      <c r="N136" s="1959"/>
      <c r="O136" s="1959"/>
      <c r="P136" s="1959"/>
      <c r="Q136" s="1959"/>
      <c r="R136" s="1959"/>
    </row>
    <row r="137" spans="1:18" ht="15.75" x14ac:dyDescent="0.25">
      <c r="A137" s="656">
        <v>2.83</v>
      </c>
      <c r="B137" s="2236" t="s">
        <v>1125</v>
      </c>
      <c r="C137" s="2237"/>
      <c r="D137" s="2237"/>
      <c r="E137" s="2237"/>
      <c r="F137" s="2238"/>
      <c r="G137" s="484"/>
      <c r="L137" s="2438"/>
      <c r="M137" s="1959"/>
      <c r="N137" s="1959"/>
      <c r="O137" s="1959"/>
      <c r="P137" s="1959"/>
      <c r="Q137" s="1959"/>
      <c r="R137" s="1959"/>
    </row>
    <row r="138" spans="1:18" ht="15.75" x14ac:dyDescent="0.25">
      <c r="A138" s="635">
        <v>2.86</v>
      </c>
      <c r="B138" s="2236" t="s">
        <v>848</v>
      </c>
      <c r="C138" s="2237"/>
      <c r="D138" s="2237"/>
      <c r="E138" s="2237"/>
      <c r="F138" s="2238"/>
      <c r="G138" s="484"/>
      <c r="L138" s="643"/>
      <c r="M138" s="1960"/>
      <c r="N138" s="1960"/>
      <c r="O138" s="1959"/>
      <c r="P138" s="1959"/>
      <c r="Q138" s="1959"/>
      <c r="R138" s="1959"/>
    </row>
    <row r="139" spans="1:18" ht="15.75" x14ac:dyDescent="0.25">
      <c r="A139" s="635">
        <v>2.87</v>
      </c>
      <c r="B139" s="2222" t="s">
        <v>385</v>
      </c>
      <c r="C139" s="2222"/>
      <c r="D139" s="2222"/>
      <c r="E139" s="2222"/>
      <c r="F139" s="2222"/>
      <c r="G139" s="484"/>
      <c r="L139" s="644"/>
      <c r="M139" s="1960"/>
      <c r="N139" s="1960"/>
      <c r="O139" s="1959"/>
      <c r="P139" s="1959"/>
      <c r="Q139" s="1959"/>
      <c r="R139" s="1959"/>
    </row>
    <row r="140" spans="1:18" ht="15.75" customHeight="1" x14ac:dyDescent="0.25">
      <c r="A140" s="635">
        <v>2.88</v>
      </c>
      <c r="B140" s="2222" t="s">
        <v>857</v>
      </c>
      <c r="C140" s="2222"/>
      <c r="D140" s="2222"/>
      <c r="E140" s="2222"/>
      <c r="F140" s="2222"/>
      <c r="L140" s="643"/>
      <c r="M140" s="1960"/>
      <c r="N140" s="1960"/>
      <c r="O140" s="1960"/>
      <c r="P140" s="1960"/>
      <c r="Q140" s="1960"/>
      <c r="R140" s="1960"/>
    </row>
    <row r="141" spans="1:18" ht="15.75" customHeight="1" x14ac:dyDescent="0.25">
      <c r="A141" s="635">
        <v>2.91</v>
      </c>
      <c r="B141" s="2222" t="s">
        <v>916</v>
      </c>
      <c r="C141" s="2222"/>
      <c r="D141" s="2222"/>
      <c r="E141" s="2222"/>
      <c r="F141" s="2222"/>
      <c r="G141" s="543"/>
      <c r="L141" s="643"/>
      <c r="M141" s="1960"/>
      <c r="N141" s="1960"/>
      <c r="O141" s="1960"/>
      <c r="P141" s="1960"/>
      <c r="Q141" s="1960"/>
      <c r="R141" s="1960"/>
    </row>
    <row r="142" spans="1:18" ht="15.75" customHeight="1" x14ac:dyDescent="0.25">
      <c r="A142" s="2405">
        <v>2.95</v>
      </c>
      <c r="B142" s="2225" t="s">
        <v>854</v>
      </c>
      <c r="C142" s="2226"/>
      <c r="D142" s="2226"/>
      <c r="E142" s="2226"/>
      <c r="F142" s="2227"/>
      <c r="L142" s="643"/>
      <c r="M142" s="1960"/>
      <c r="N142" s="1960"/>
      <c r="O142" s="1960"/>
      <c r="P142" s="1960"/>
      <c r="Q142" s="1960"/>
      <c r="R142" s="1960"/>
    </row>
    <row r="143" spans="1:18" ht="15.75" x14ac:dyDescent="0.25">
      <c r="A143" s="2405"/>
      <c r="B143" s="2242"/>
      <c r="C143" s="2243"/>
      <c r="D143" s="2243"/>
      <c r="E143" s="2243"/>
      <c r="F143" s="2244"/>
      <c r="L143" s="643"/>
      <c r="M143" s="1960"/>
      <c r="N143" s="1960"/>
      <c r="O143" s="1960"/>
      <c r="P143" s="1960"/>
      <c r="Q143" s="1960"/>
      <c r="R143" s="1960"/>
    </row>
    <row r="144" spans="1:18" ht="15.75" x14ac:dyDescent="0.25">
      <c r="L144" s="643"/>
      <c r="M144" s="1960"/>
      <c r="N144" s="1960"/>
      <c r="O144" s="1960"/>
      <c r="P144" s="1960"/>
      <c r="Q144" s="1960"/>
      <c r="R144" s="1960"/>
    </row>
    <row r="145" spans="2:18" ht="15.75" x14ac:dyDescent="0.25">
      <c r="B145" s="1965"/>
      <c r="L145" s="643"/>
      <c r="M145" s="1960"/>
      <c r="N145" s="1960"/>
      <c r="O145" s="1960"/>
      <c r="P145" s="1960"/>
      <c r="Q145" s="1960"/>
      <c r="R145" s="1960"/>
    </row>
    <row r="146" spans="2:18" ht="15.75" x14ac:dyDescent="0.25">
      <c r="L146" s="643"/>
      <c r="M146" s="1958"/>
      <c r="N146" s="1958"/>
      <c r="O146" s="1960"/>
      <c r="P146" s="1960"/>
      <c r="Q146" s="1960"/>
      <c r="R146" s="1960"/>
    </row>
    <row r="147" spans="2:18" ht="15.75" x14ac:dyDescent="0.25">
      <c r="L147" s="2356"/>
      <c r="M147" s="1957"/>
      <c r="N147" s="1957"/>
      <c r="O147" s="1960"/>
      <c r="P147" s="1960"/>
      <c r="Q147" s="1960"/>
      <c r="R147" s="1960"/>
    </row>
    <row r="148" spans="2:18" ht="15.75" x14ac:dyDescent="0.25">
      <c r="L148" s="2356"/>
      <c r="M148" s="1957"/>
      <c r="N148" s="1957"/>
      <c r="O148" s="1958"/>
      <c r="P148" s="1958"/>
      <c r="Q148" s="1958"/>
      <c r="R148" s="1958"/>
    </row>
    <row r="149" spans="2:18" ht="15" customHeight="1" x14ac:dyDescent="0.25">
      <c r="O149" s="1957"/>
      <c r="P149" s="1957"/>
      <c r="Q149" s="1957"/>
      <c r="R149" s="1957"/>
    </row>
    <row r="150" spans="2:18" ht="15" customHeight="1" x14ac:dyDescent="0.25">
      <c r="O150" s="1957"/>
      <c r="P150" s="1957"/>
      <c r="Q150" s="1957"/>
      <c r="R150" s="1957"/>
    </row>
  </sheetData>
  <mergeCells count="155">
    <mergeCell ref="I8:I22"/>
    <mergeCell ref="X107:Y107"/>
    <mergeCell ref="X91:Y91"/>
    <mergeCell ref="X69:Y69"/>
    <mergeCell ref="X70:Y70"/>
    <mergeCell ref="X71:Y71"/>
    <mergeCell ref="X72:Y72"/>
    <mergeCell ref="X73:Y73"/>
    <mergeCell ref="X64:Y64"/>
    <mergeCell ref="X104:Y104"/>
    <mergeCell ref="X105:Y105"/>
    <mergeCell ref="X80:Y80"/>
    <mergeCell ref="X81:Y81"/>
    <mergeCell ref="X82:Y82"/>
    <mergeCell ref="X83:Y83"/>
    <mergeCell ref="X74:Y74"/>
    <mergeCell ref="X75:Y75"/>
    <mergeCell ref="X76:Y76"/>
    <mergeCell ref="X77:Y77"/>
    <mergeCell ref="X78:Y78"/>
    <mergeCell ref="X65:Y65"/>
    <mergeCell ref="X66:Y66"/>
    <mergeCell ref="X67:Y67"/>
    <mergeCell ref="X68:Y68"/>
    <mergeCell ref="X92:Y92"/>
    <mergeCell ref="X93:Y93"/>
    <mergeCell ref="X84:Y84"/>
    <mergeCell ref="X85:Y85"/>
    <mergeCell ref="X86:Y86"/>
    <mergeCell ref="X87:Y87"/>
    <mergeCell ref="X88:Y88"/>
    <mergeCell ref="X79:Y79"/>
    <mergeCell ref="X89:Y89"/>
    <mergeCell ref="X90:Y90"/>
    <mergeCell ref="X106:Y106"/>
    <mergeCell ref="X99:Y99"/>
    <mergeCell ref="X100:Y100"/>
    <mergeCell ref="X101:Y101"/>
    <mergeCell ref="X102:Y102"/>
    <mergeCell ref="X103:Y103"/>
    <mergeCell ref="X94:Y94"/>
    <mergeCell ref="X95:Y95"/>
    <mergeCell ref="X96:Y96"/>
    <mergeCell ref="X97:Y97"/>
    <mergeCell ref="X98:Y98"/>
    <mergeCell ref="X58:Y58"/>
    <mergeCell ref="X59:Y59"/>
    <mergeCell ref="X60:Y60"/>
    <mergeCell ref="X61:Y61"/>
    <mergeCell ref="X63:Y63"/>
    <mergeCell ref="X53:Y53"/>
    <mergeCell ref="X54:Y54"/>
    <mergeCell ref="X55:Y55"/>
    <mergeCell ref="X56:Y56"/>
    <mergeCell ref="X57:Y57"/>
    <mergeCell ref="X62:Y62"/>
    <mergeCell ref="X29:Y29"/>
    <mergeCell ref="X40:Y40"/>
    <mergeCell ref="X41:Y41"/>
    <mergeCell ref="X42:Y42"/>
    <mergeCell ref="X43:Y43"/>
    <mergeCell ref="X44:Y44"/>
    <mergeCell ref="X35:Y35"/>
    <mergeCell ref="X36:Y36"/>
    <mergeCell ref="X37:Y37"/>
    <mergeCell ref="X38:Y38"/>
    <mergeCell ref="X39:Y39"/>
    <mergeCell ref="A17:A18"/>
    <mergeCell ref="B17:B18"/>
    <mergeCell ref="C17:C18"/>
    <mergeCell ref="S17:S18"/>
    <mergeCell ref="T17:T18"/>
    <mergeCell ref="U17:U18"/>
    <mergeCell ref="A8:C8"/>
    <mergeCell ref="X45:Y45"/>
    <mergeCell ref="X46:Y46"/>
    <mergeCell ref="W25:X25"/>
    <mergeCell ref="W26:X26"/>
    <mergeCell ref="F25:H25"/>
    <mergeCell ref="F26:H26"/>
    <mergeCell ref="F10:H10"/>
    <mergeCell ref="F11:H11"/>
    <mergeCell ref="F17:H17"/>
    <mergeCell ref="F18:H18"/>
    <mergeCell ref="F20:H20"/>
    <mergeCell ref="W10:X10"/>
    <mergeCell ref="W11:X11"/>
    <mergeCell ref="W17:X17"/>
    <mergeCell ref="W18:X18"/>
    <mergeCell ref="W20:X20"/>
    <mergeCell ref="S8:U8"/>
    <mergeCell ref="L147:L148"/>
    <mergeCell ref="L131:L137"/>
    <mergeCell ref="AD28:AE28"/>
    <mergeCell ref="A47:C47"/>
    <mergeCell ref="S47:U47"/>
    <mergeCell ref="AD47:AE47"/>
    <mergeCell ref="AA47:AB47"/>
    <mergeCell ref="AA28:AB28"/>
    <mergeCell ref="A28:D28"/>
    <mergeCell ref="S28:V28"/>
    <mergeCell ref="H28:J28"/>
    <mergeCell ref="X30:Y30"/>
    <mergeCell ref="X31:Y31"/>
    <mergeCell ref="X32:Y32"/>
    <mergeCell ref="X33:Y33"/>
    <mergeCell ref="X34:Y34"/>
    <mergeCell ref="W28:Y28"/>
    <mergeCell ref="H47:J47"/>
    <mergeCell ref="X49:Y49"/>
    <mergeCell ref="X51:Y51"/>
    <mergeCell ref="X52:Y52"/>
    <mergeCell ref="X50:Y50"/>
    <mergeCell ref="X48:Y48"/>
    <mergeCell ref="W47:Y47"/>
    <mergeCell ref="A142:A143"/>
    <mergeCell ref="B142:F143"/>
    <mergeCell ref="M110:N110"/>
    <mergeCell ref="B121:F121"/>
    <mergeCell ref="B122:F122"/>
    <mergeCell ref="B115:F115"/>
    <mergeCell ref="B116:F116"/>
    <mergeCell ref="B117:F117"/>
    <mergeCell ref="B110:F110"/>
    <mergeCell ref="B111:F111"/>
    <mergeCell ref="B112:F112"/>
    <mergeCell ref="B113:F113"/>
    <mergeCell ref="L112:L117"/>
    <mergeCell ref="M112:N117"/>
    <mergeCell ref="A123:A125"/>
    <mergeCell ref="B132:F132"/>
    <mergeCell ref="B133:F133"/>
    <mergeCell ref="A134:A136"/>
    <mergeCell ref="B141:F141"/>
    <mergeCell ref="B140:F140"/>
    <mergeCell ref="B138:F138"/>
    <mergeCell ref="B126:F129"/>
    <mergeCell ref="A126:A129"/>
    <mergeCell ref="A118:A120"/>
    <mergeCell ref="P47:Q47"/>
    <mergeCell ref="L28:M28"/>
    <mergeCell ref="L47:M47"/>
    <mergeCell ref="B139:F139"/>
    <mergeCell ref="Q111:Q116"/>
    <mergeCell ref="P111:P116"/>
    <mergeCell ref="B123:F125"/>
    <mergeCell ref="B114:F114"/>
    <mergeCell ref="B130:F130"/>
    <mergeCell ref="B131:F131"/>
    <mergeCell ref="B134:F136"/>
    <mergeCell ref="B137:F137"/>
    <mergeCell ref="M111:N111"/>
    <mergeCell ref="P28:Q28"/>
    <mergeCell ref="F28:G28"/>
    <mergeCell ref="B118:F120"/>
  </mergeCells>
  <pageMargins left="0.23622047244094491" right="0.23622047244094491" top="0.19685039370078741" bottom="0.15748031496062992" header="0.11811023622047245" footer="0.11811023622047245"/>
  <pageSetup paperSize="8" scale="22"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2">
    <tabColor rgb="FFF69B94"/>
    <pageSetUpPr fitToPage="1"/>
  </sheetPr>
  <dimension ref="A1:CG139"/>
  <sheetViews>
    <sheetView zoomScale="75" zoomScaleNormal="75" workbookViewId="0">
      <selection activeCell="A8" sqref="A8:C8"/>
    </sheetView>
  </sheetViews>
  <sheetFormatPr defaultRowHeight="15" x14ac:dyDescent="0.25"/>
  <cols>
    <col min="1" max="1" width="7.7109375" style="7" customWidth="1"/>
    <col min="2" max="2" width="54.5703125" style="7" customWidth="1"/>
    <col min="3" max="3" width="72.42578125" customWidth="1"/>
    <col min="4" max="4" width="3.140625" style="226" customWidth="1"/>
    <col min="5" max="5" width="13.7109375" style="230" customWidth="1"/>
    <col min="6" max="6" width="27" style="7" customWidth="1"/>
    <col min="7" max="7" width="19.7109375" style="168" customWidth="1"/>
    <col min="8" max="8" width="8.42578125" style="7" customWidth="1"/>
    <col min="9" max="9" width="84.7109375" style="7" customWidth="1"/>
    <col min="10" max="10" width="3.140625" style="7" bestFit="1" customWidth="1"/>
    <col min="11" max="11" width="6.7109375" style="7" customWidth="1"/>
    <col min="12" max="12" width="9.28515625" style="7" customWidth="1"/>
    <col min="13" max="13" width="83.85546875" customWidth="1"/>
    <col min="14" max="14" width="9" style="7" bestFit="1" customWidth="1"/>
    <col min="15" max="15" width="2" style="168" customWidth="1"/>
    <col min="16" max="16" width="7.7109375" style="7" customWidth="1"/>
    <col min="17" max="17" width="76" bestFit="1" customWidth="1"/>
    <col min="18" max="18" width="8.85546875" style="7" customWidth="1"/>
    <col min="19" max="19" width="7.7109375" style="7" customWidth="1"/>
    <col min="20" max="20" width="54.42578125" style="7" customWidth="1"/>
    <col min="21" max="21" width="76" bestFit="1" customWidth="1"/>
    <col min="22" max="22" width="3.28515625" style="7" customWidth="1"/>
    <col min="23" max="23" width="5.42578125" style="7" customWidth="1"/>
    <col min="24" max="24" width="7.5703125" style="7" customWidth="1"/>
    <col min="25" max="25" width="77" style="7" customWidth="1"/>
    <col min="26" max="26" width="9" style="7" customWidth="1"/>
    <col min="27" max="27" width="7.7109375" style="7" customWidth="1"/>
    <col min="28" max="28" width="76" bestFit="1" customWidth="1"/>
    <col min="29" max="30" width="9" style="7" customWidth="1"/>
    <col min="31" max="31" width="76" bestFit="1" customWidth="1"/>
    <col min="32" max="33" width="9" style="7" customWidth="1"/>
    <col min="34" max="34" width="57.28515625" style="7" bestFit="1" customWidth="1"/>
    <col min="35" max="35" width="78.42578125" bestFit="1" customWidth="1"/>
    <col min="36" max="36" width="3.5703125" style="230" customWidth="1"/>
    <col min="37" max="37" width="4.42578125" style="7" customWidth="1"/>
    <col min="38" max="38" width="9" style="7" customWidth="1"/>
    <col min="39" max="39" width="77.5703125" style="7" customWidth="1"/>
    <col min="40" max="41" width="9" style="7" customWidth="1"/>
    <col min="42" max="42" width="78.42578125" bestFit="1" customWidth="1"/>
    <col min="43" max="44" width="9" style="7" customWidth="1"/>
    <col min="45" max="45" width="79.28515625" bestFit="1" customWidth="1"/>
    <col min="46" max="46" width="9" style="7" customWidth="1"/>
    <col min="47" max="47" width="9.140625" style="7"/>
    <col min="48" max="48" width="40.7109375" customWidth="1"/>
    <col min="49" max="49" width="40.7109375" style="7" customWidth="1"/>
    <col min="50" max="50" width="8.85546875" style="7" bestFit="1" customWidth="1"/>
    <col min="51" max="51" width="9.140625" style="7"/>
    <col min="52" max="52" width="40.7109375" customWidth="1"/>
    <col min="53" max="53" width="40.7109375" style="7" customWidth="1"/>
    <col min="54" max="54" width="8.85546875" style="7" bestFit="1" customWidth="1"/>
    <col min="55" max="85" width="9.140625" style="7"/>
  </cols>
  <sheetData>
    <row r="1" spans="1:46" s="7" customFormat="1" x14ac:dyDescent="0.25">
      <c r="D1" s="226"/>
      <c r="E1" s="230"/>
      <c r="AJ1" s="230"/>
    </row>
    <row r="2" spans="1:46" s="7" customFormat="1" x14ac:dyDescent="0.25">
      <c r="D2" s="226"/>
      <c r="E2" s="230"/>
      <c r="AJ2" s="230"/>
    </row>
    <row r="3" spans="1:46" s="7" customFormat="1" x14ac:dyDescent="0.25">
      <c r="D3" s="226"/>
      <c r="E3" s="230"/>
      <c r="AJ3" s="230"/>
    </row>
    <row r="4" spans="1:46" s="7" customFormat="1" ht="18" x14ac:dyDescent="0.25">
      <c r="B4" s="1001" t="s">
        <v>1264</v>
      </c>
      <c r="E4" s="230"/>
      <c r="AJ4" s="230"/>
    </row>
    <row r="5" spans="1:46" s="7" customFormat="1" x14ac:dyDescent="0.25">
      <c r="D5" s="226"/>
      <c r="E5" s="230"/>
      <c r="AJ5" s="230"/>
    </row>
    <row r="6" spans="1:46" s="7" customFormat="1" x14ac:dyDescent="0.25">
      <c r="D6" s="226"/>
      <c r="E6" s="230"/>
      <c r="AJ6" s="230"/>
    </row>
    <row r="7" spans="1:46" s="7" customFormat="1" x14ac:dyDescent="0.25">
      <c r="D7" s="226"/>
      <c r="E7" s="230"/>
      <c r="AJ7" s="230"/>
    </row>
    <row r="8" spans="1:46" s="134" customFormat="1" ht="15.75" customHeight="1" x14ac:dyDescent="0.25">
      <c r="A8" s="2198" t="s">
        <v>131</v>
      </c>
      <c r="B8" s="2198"/>
      <c r="C8" s="2198"/>
      <c r="D8" s="53"/>
      <c r="E8" s="1002"/>
      <c r="G8" s="143"/>
      <c r="I8" s="2385" t="s">
        <v>1220</v>
      </c>
      <c r="J8" s="2386"/>
      <c r="K8" s="2386"/>
      <c r="L8" s="2387"/>
      <c r="M8" s="1023"/>
      <c r="N8" s="1046"/>
      <c r="O8" s="1046"/>
      <c r="P8" s="1046"/>
      <c r="Q8" s="1046"/>
      <c r="R8" s="1046"/>
      <c r="S8" s="2198" t="s">
        <v>325</v>
      </c>
      <c r="T8" s="2198"/>
      <c r="U8" s="2198"/>
      <c r="W8" s="2467" t="s">
        <v>326</v>
      </c>
      <c r="X8" s="2467"/>
      <c r="Y8" s="2467"/>
      <c r="AG8" s="2198" t="s">
        <v>325</v>
      </c>
      <c r="AH8" s="2198"/>
      <c r="AI8" s="2198"/>
      <c r="AK8" s="1002" t="s">
        <v>326</v>
      </c>
      <c r="AL8" s="1045"/>
    </row>
    <row r="9" spans="1:46" s="134" customFormat="1" ht="15.75" customHeight="1" x14ac:dyDescent="0.25">
      <c r="A9" s="908">
        <v>1</v>
      </c>
      <c r="B9" s="710" t="s">
        <v>127</v>
      </c>
      <c r="C9" s="1353" t="s">
        <v>370</v>
      </c>
      <c r="D9" s="53"/>
      <c r="E9" s="1002"/>
      <c r="G9" s="143"/>
      <c r="I9" s="2388"/>
      <c r="J9" s="2389"/>
      <c r="K9" s="2389"/>
      <c r="L9" s="2390"/>
      <c r="M9" s="1023"/>
      <c r="N9" s="1046"/>
      <c r="O9" s="1046"/>
      <c r="P9" s="1046"/>
      <c r="Q9" s="1046"/>
      <c r="R9" s="1046"/>
      <c r="S9" s="908">
        <v>1</v>
      </c>
      <c r="T9" s="710" t="s">
        <v>127</v>
      </c>
      <c r="U9" s="185" t="s">
        <v>370</v>
      </c>
      <c r="W9" s="1002"/>
      <c r="X9" s="1045"/>
      <c r="AG9" s="908">
        <v>1</v>
      </c>
      <c r="AH9" s="710" t="s">
        <v>127</v>
      </c>
      <c r="AI9" s="185" t="s">
        <v>370</v>
      </c>
      <c r="AK9" s="1002"/>
      <c r="AL9" s="1045"/>
    </row>
    <row r="10" spans="1:46" s="7" customFormat="1" ht="15.75" customHeight="1" x14ac:dyDescent="0.25">
      <c r="A10" s="908">
        <v>2</v>
      </c>
      <c r="B10" s="710" t="s">
        <v>90</v>
      </c>
      <c r="C10" s="2030" t="s">
        <v>96</v>
      </c>
      <c r="D10" s="226"/>
      <c r="E10" s="1793" t="s">
        <v>95</v>
      </c>
      <c r="F10" s="2254" t="s">
        <v>97</v>
      </c>
      <c r="G10" s="2254"/>
      <c r="I10" s="2388"/>
      <c r="J10" s="2389"/>
      <c r="K10" s="2389"/>
      <c r="L10" s="2390"/>
      <c r="M10" s="1023"/>
      <c r="N10" s="1046"/>
      <c r="O10" s="1046"/>
      <c r="P10" s="1046"/>
      <c r="Q10" s="1046"/>
      <c r="R10" s="1046"/>
      <c r="S10" s="908">
        <v>2</v>
      </c>
      <c r="T10" s="710" t="s">
        <v>90</v>
      </c>
      <c r="U10" s="966" t="s">
        <v>94</v>
      </c>
      <c r="V10" s="226"/>
      <c r="W10" s="2305" t="s">
        <v>95</v>
      </c>
      <c r="X10" s="2305"/>
      <c r="Y10" s="966" t="s">
        <v>93</v>
      </c>
      <c r="Z10" s="979"/>
      <c r="AA10" s="979"/>
      <c r="AB10" s="979"/>
      <c r="AC10" s="979"/>
      <c r="AD10" s="979"/>
      <c r="AE10" s="979"/>
      <c r="AF10" s="979"/>
      <c r="AG10" s="908">
        <v>2</v>
      </c>
      <c r="AH10" s="710" t="s">
        <v>90</v>
      </c>
      <c r="AI10" s="966" t="s">
        <v>96</v>
      </c>
      <c r="AJ10" s="1597"/>
      <c r="AK10" s="2305" t="s">
        <v>95</v>
      </c>
      <c r="AL10" s="2305"/>
      <c r="AM10" s="966" t="s">
        <v>97</v>
      </c>
      <c r="AN10" s="979"/>
      <c r="AO10" s="979"/>
      <c r="AP10" s="979"/>
      <c r="AQ10" s="979"/>
      <c r="AR10" s="979"/>
      <c r="AS10" s="979"/>
      <c r="AT10" s="979"/>
    </row>
    <row r="11" spans="1:46" s="7" customFormat="1" ht="15.75" customHeight="1" x14ac:dyDescent="0.25">
      <c r="A11" s="908">
        <v>3</v>
      </c>
      <c r="B11" s="710" t="s">
        <v>91</v>
      </c>
      <c r="C11" s="2030" t="s">
        <v>94</v>
      </c>
      <c r="D11" s="226"/>
      <c r="E11" s="1793" t="s">
        <v>95</v>
      </c>
      <c r="F11" s="2254" t="s">
        <v>93</v>
      </c>
      <c r="G11" s="2254"/>
      <c r="I11" s="2388"/>
      <c r="J11" s="2389"/>
      <c r="K11" s="2389"/>
      <c r="L11" s="2390"/>
      <c r="M11" s="1023"/>
      <c r="N11" s="1046"/>
      <c r="O11" s="1046"/>
      <c r="P11" s="1046"/>
      <c r="Q11" s="1046"/>
      <c r="R11" s="1046"/>
      <c r="S11" s="908">
        <v>3</v>
      </c>
      <c r="T11" s="710" t="s">
        <v>91</v>
      </c>
      <c r="U11" s="966" t="s">
        <v>96</v>
      </c>
      <c r="V11" s="226"/>
      <c r="W11" s="2305" t="s">
        <v>95</v>
      </c>
      <c r="X11" s="2305"/>
      <c r="Y11" s="966" t="s">
        <v>97</v>
      </c>
      <c r="Z11" s="979"/>
      <c r="AA11" s="979"/>
      <c r="AB11" s="979"/>
      <c r="AC11" s="979"/>
      <c r="AD11" s="979"/>
      <c r="AE11" s="979"/>
      <c r="AF11" s="979"/>
      <c r="AG11" s="908">
        <v>3</v>
      </c>
      <c r="AH11" s="710" t="s">
        <v>91</v>
      </c>
      <c r="AI11" s="966" t="s">
        <v>94</v>
      </c>
      <c r="AJ11" s="1597"/>
      <c r="AK11" s="2305" t="s">
        <v>95</v>
      </c>
      <c r="AL11" s="2305"/>
      <c r="AM11" s="966" t="s">
        <v>93</v>
      </c>
      <c r="AN11" s="979"/>
      <c r="AO11" s="979"/>
      <c r="AP11" s="979"/>
      <c r="AQ11" s="979"/>
      <c r="AR11" s="979"/>
      <c r="AS11" s="979"/>
      <c r="AT11" s="979"/>
    </row>
    <row r="12" spans="1:46" s="7" customFormat="1" ht="15.75" customHeight="1" x14ac:dyDescent="0.25">
      <c r="A12" s="908">
        <v>4</v>
      </c>
      <c r="B12" s="710" t="s">
        <v>101</v>
      </c>
      <c r="C12" s="2036">
        <v>43935</v>
      </c>
      <c r="D12" s="226"/>
      <c r="E12" s="667"/>
      <c r="F12" s="63"/>
      <c r="G12" s="979"/>
      <c r="I12" s="2388"/>
      <c r="J12" s="2389"/>
      <c r="K12" s="2389"/>
      <c r="L12" s="2390"/>
      <c r="M12" s="1023"/>
      <c r="N12" s="1046"/>
      <c r="O12" s="1046"/>
      <c r="P12" s="1046"/>
      <c r="Q12" s="1046"/>
      <c r="R12" s="1046"/>
      <c r="S12" s="908">
        <v>4</v>
      </c>
      <c r="T12" s="710" t="s">
        <v>101</v>
      </c>
      <c r="U12" s="972">
        <v>43942</v>
      </c>
      <c r="W12" s="667"/>
      <c r="X12" s="1048"/>
      <c r="Y12" s="134"/>
      <c r="Z12" s="134"/>
      <c r="AA12" s="134"/>
      <c r="AB12" s="134"/>
      <c r="AC12" s="134"/>
      <c r="AD12" s="134"/>
      <c r="AE12" s="134"/>
      <c r="AF12" s="134"/>
      <c r="AG12" s="908">
        <v>4</v>
      </c>
      <c r="AH12" s="710" t="s">
        <v>101</v>
      </c>
      <c r="AI12" s="972">
        <v>43948</v>
      </c>
      <c r="AJ12" s="230"/>
      <c r="AK12" s="667"/>
      <c r="AL12" s="1048"/>
      <c r="AM12" s="134"/>
      <c r="AN12" s="134"/>
      <c r="AO12" s="134"/>
      <c r="AP12" s="134"/>
      <c r="AQ12" s="134"/>
      <c r="AR12" s="134"/>
      <c r="AS12" s="134"/>
      <c r="AT12" s="134"/>
    </row>
    <row r="13" spans="1:46" s="7" customFormat="1" ht="15.75" customHeight="1" x14ac:dyDescent="0.25">
      <c r="A13" s="908">
        <v>5</v>
      </c>
      <c r="B13" s="710" t="s">
        <v>123</v>
      </c>
      <c r="C13" s="668">
        <v>0.40649305555555554</v>
      </c>
      <c r="D13" s="226"/>
      <c r="E13" s="667"/>
      <c r="F13" s="63"/>
      <c r="G13" s="979"/>
      <c r="I13" s="2388"/>
      <c r="J13" s="2389"/>
      <c r="K13" s="2389"/>
      <c r="L13" s="2390"/>
      <c r="M13" s="1023"/>
      <c r="N13" s="1046"/>
      <c r="O13" s="1046"/>
      <c r="P13" s="1046"/>
      <c r="Q13" s="1046"/>
      <c r="R13" s="1046"/>
      <c r="S13" s="908">
        <v>5</v>
      </c>
      <c r="T13" s="710" t="s">
        <v>123</v>
      </c>
      <c r="U13" s="668">
        <v>0.41758101851851853</v>
      </c>
      <c r="W13" s="667"/>
      <c r="X13" s="1048"/>
      <c r="Y13" s="134"/>
      <c r="Z13" s="134"/>
      <c r="AA13" s="134"/>
      <c r="AB13" s="134"/>
      <c r="AC13" s="134"/>
      <c r="AD13" s="134"/>
      <c r="AE13" s="134"/>
      <c r="AF13" s="134"/>
      <c r="AG13" s="908">
        <v>5</v>
      </c>
      <c r="AH13" s="710" t="s">
        <v>123</v>
      </c>
      <c r="AI13" s="668">
        <v>0.36496527777777782</v>
      </c>
      <c r="AJ13" s="230"/>
      <c r="AK13" s="667"/>
      <c r="AL13" s="1048"/>
      <c r="AM13" s="134"/>
      <c r="AN13" s="134"/>
      <c r="AO13" s="134"/>
      <c r="AP13" s="134"/>
      <c r="AQ13" s="134"/>
      <c r="AR13" s="134"/>
      <c r="AS13" s="134"/>
      <c r="AT13" s="134"/>
    </row>
    <row r="14" spans="1:46" s="7" customFormat="1" ht="15.75" customHeight="1" x14ac:dyDescent="0.25">
      <c r="A14" s="908">
        <v>6</v>
      </c>
      <c r="B14" s="710" t="s">
        <v>124</v>
      </c>
      <c r="C14" s="1548" t="s">
        <v>125</v>
      </c>
      <c r="D14" s="226"/>
      <c r="E14" s="1791"/>
      <c r="F14" s="993"/>
      <c r="G14" s="993"/>
      <c r="I14" s="2388"/>
      <c r="J14" s="2389"/>
      <c r="K14" s="2389"/>
      <c r="L14" s="2390"/>
      <c r="M14" s="1023"/>
      <c r="N14" s="1046"/>
      <c r="O14" s="1046"/>
      <c r="P14" s="1046"/>
      <c r="Q14" s="1046"/>
      <c r="R14" s="1046"/>
      <c r="S14" s="908">
        <v>6</v>
      </c>
      <c r="T14" s="710" t="s">
        <v>124</v>
      </c>
      <c r="U14" s="714" t="s">
        <v>125</v>
      </c>
      <c r="W14" s="989"/>
      <c r="X14" s="1048"/>
      <c r="Y14" s="270"/>
      <c r="Z14" s="270"/>
      <c r="AA14" s="270"/>
      <c r="AB14" s="270"/>
      <c r="AC14" s="270"/>
      <c r="AD14" s="270"/>
      <c r="AE14" s="270"/>
      <c r="AF14" s="270"/>
      <c r="AG14" s="908">
        <v>6</v>
      </c>
      <c r="AH14" s="710" t="s">
        <v>124</v>
      </c>
      <c r="AI14" s="714" t="s">
        <v>125</v>
      </c>
      <c r="AJ14" s="230"/>
      <c r="AK14" s="989"/>
      <c r="AL14" s="1048"/>
      <c r="AM14" s="270"/>
      <c r="AN14" s="270"/>
      <c r="AO14" s="270"/>
      <c r="AP14" s="270"/>
      <c r="AQ14" s="270"/>
      <c r="AR14" s="270"/>
      <c r="AS14" s="270"/>
      <c r="AT14" s="270"/>
    </row>
    <row r="15" spans="1:46" s="7" customFormat="1" ht="15.75" customHeight="1" x14ac:dyDescent="0.25">
      <c r="A15" s="908">
        <v>7</v>
      </c>
      <c r="B15" s="710" t="s">
        <v>102</v>
      </c>
      <c r="C15" s="2036">
        <v>43936</v>
      </c>
      <c r="D15" s="226"/>
      <c r="E15" s="667"/>
      <c r="F15" s="63"/>
      <c r="G15" s="979"/>
      <c r="I15" s="2388"/>
      <c r="J15" s="2389"/>
      <c r="K15" s="2389"/>
      <c r="L15" s="2390"/>
      <c r="M15" s="1023"/>
      <c r="N15" s="1046"/>
      <c r="O15" s="1046"/>
      <c r="P15" s="1046"/>
      <c r="Q15" s="1046"/>
      <c r="R15" s="1046"/>
      <c r="S15" s="908">
        <v>7</v>
      </c>
      <c r="T15" s="710" t="s">
        <v>102</v>
      </c>
      <c r="U15" s="972">
        <v>43943</v>
      </c>
      <c r="W15" s="667"/>
      <c r="X15" s="1048"/>
      <c r="Y15" s="134"/>
      <c r="Z15" s="134"/>
      <c r="AA15" s="134"/>
      <c r="AB15" s="134"/>
      <c r="AC15" s="134"/>
      <c r="AD15" s="134"/>
      <c r="AE15" s="134"/>
      <c r="AF15" s="134"/>
      <c r="AG15" s="908">
        <v>7</v>
      </c>
      <c r="AH15" s="710" t="s">
        <v>102</v>
      </c>
      <c r="AI15" s="972">
        <v>43949</v>
      </c>
      <c r="AJ15" s="230"/>
      <c r="AK15" s="667"/>
      <c r="AL15" s="1048"/>
      <c r="AM15" s="134"/>
      <c r="AN15" s="134"/>
      <c r="AO15" s="134"/>
      <c r="AP15" s="134"/>
      <c r="AQ15" s="134"/>
      <c r="AR15" s="134"/>
      <c r="AS15" s="134"/>
      <c r="AT15" s="134"/>
    </row>
    <row r="16" spans="1:46" s="7" customFormat="1" ht="15.75" customHeight="1" x14ac:dyDescent="0.25">
      <c r="A16" s="908">
        <v>8</v>
      </c>
      <c r="B16" s="710" t="s">
        <v>103</v>
      </c>
      <c r="C16" s="2036">
        <v>43950</v>
      </c>
      <c r="D16" s="226"/>
      <c r="E16" s="667"/>
      <c r="F16" s="63"/>
      <c r="G16" s="979"/>
      <c r="I16" s="2388"/>
      <c r="J16" s="2389"/>
      <c r="K16" s="2389"/>
      <c r="L16" s="2390"/>
      <c r="M16" s="1023"/>
      <c r="N16" s="1046"/>
      <c r="O16" s="1046"/>
      <c r="P16" s="1046"/>
      <c r="Q16" s="1046"/>
      <c r="R16" s="1046"/>
      <c r="S16" s="908">
        <v>8</v>
      </c>
      <c r="T16" s="710" t="s">
        <v>103</v>
      </c>
      <c r="U16" s="972">
        <v>43950</v>
      </c>
      <c r="W16" s="667"/>
      <c r="X16" s="1048"/>
      <c r="Y16" s="134"/>
      <c r="Z16" s="134"/>
      <c r="AA16" s="134"/>
      <c r="AB16" s="134"/>
      <c r="AC16" s="134"/>
      <c r="AD16" s="134"/>
      <c r="AE16" s="134"/>
      <c r="AF16" s="134"/>
      <c r="AG16" s="908">
        <v>8</v>
      </c>
      <c r="AH16" s="710" t="s">
        <v>103</v>
      </c>
      <c r="AI16" s="972">
        <v>43956</v>
      </c>
      <c r="AJ16" s="230"/>
      <c r="AK16" s="667"/>
      <c r="AL16" s="1048"/>
      <c r="AM16" s="134"/>
      <c r="AN16" s="134"/>
      <c r="AO16" s="134"/>
      <c r="AP16" s="134"/>
      <c r="AQ16" s="134"/>
      <c r="AR16" s="134"/>
      <c r="AS16" s="134"/>
      <c r="AT16" s="134"/>
    </row>
    <row r="17" spans="1:53" s="7" customFormat="1" ht="15.75" customHeight="1" x14ac:dyDescent="0.25">
      <c r="A17" s="950">
        <v>9</v>
      </c>
      <c r="B17" s="951" t="s">
        <v>85</v>
      </c>
      <c r="C17" s="2071" t="s">
        <v>371</v>
      </c>
      <c r="D17" s="226"/>
      <c r="E17" s="1793" t="s">
        <v>180</v>
      </c>
      <c r="F17" s="2278" t="s">
        <v>330</v>
      </c>
      <c r="G17" s="2278"/>
      <c r="I17" s="2388"/>
      <c r="J17" s="2389"/>
      <c r="K17" s="2389"/>
      <c r="L17" s="2390"/>
      <c r="M17" s="1023"/>
      <c r="N17" s="1046"/>
      <c r="O17" s="1046"/>
      <c r="P17" s="1046"/>
      <c r="Q17" s="1046"/>
      <c r="R17" s="1046"/>
      <c r="S17" s="950">
        <v>9</v>
      </c>
      <c r="T17" s="951" t="s">
        <v>85</v>
      </c>
      <c r="U17" s="734" t="s">
        <v>371</v>
      </c>
      <c r="W17" s="2305" t="s">
        <v>180</v>
      </c>
      <c r="X17" s="2305"/>
      <c r="Y17" s="988" t="s">
        <v>200</v>
      </c>
      <c r="Z17" s="994"/>
      <c r="AA17" s="994"/>
      <c r="AB17" s="994"/>
      <c r="AC17" s="994"/>
      <c r="AD17" s="994"/>
      <c r="AE17" s="994"/>
      <c r="AF17" s="994"/>
      <c r="AG17" s="950">
        <v>9</v>
      </c>
      <c r="AH17" s="951" t="s">
        <v>85</v>
      </c>
      <c r="AI17" s="734" t="s">
        <v>371</v>
      </c>
      <c r="AJ17" s="230"/>
      <c r="AK17" s="2305" t="s">
        <v>180</v>
      </c>
      <c r="AL17" s="2305"/>
      <c r="AM17" s="988" t="s">
        <v>200</v>
      </c>
      <c r="AN17" s="994"/>
      <c r="AO17" s="994"/>
      <c r="AP17" s="994"/>
      <c r="AQ17" s="994"/>
      <c r="AR17" s="994"/>
      <c r="AS17" s="994"/>
      <c r="AT17" s="994"/>
    </row>
    <row r="18" spans="1:53" s="7" customFormat="1" ht="15.75" customHeight="1" x14ac:dyDescent="0.25">
      <c r="A18" s="908">
        <v>10</v>
      </c>
      <c r="B18" s="710" t="s">
        <v>86</v>
      </c>
      <c r="C18" s="532" t="s">
        <v>379</v>
      </c>
      <c r="D18" s="226"/>
      <c r="E18" s="670"/>
      <c r="F18" s="63"/>
      <c r="G18" s="979"/>
      <c r="I18" s="2388"/>
      <c r="J18" s="2389"/>
      <c r="K18" s="2389"/>
      <c r="L18" s="2390"/>
      <c r="M18" s="1023"/>
      <c r="N18" s="1046"/>
      <c r="O18" s="1046"/>
      <c r="P18" s="1046"/>
      <c r="Q18" s="1046"/>
      <c r="R18" s="1046"/>
      <c r="S18" s="908">
        <v>10</v>
      </c>
      <c r="T18" s="710" t="s">
        <v>86</v>
      </c>
      <c r="U18" s="988" t="s">
        <v>200</v>
      </c>
      <c r="W18" s="670"/>
      <c r="X18" s="1048"/>
      <c r="Y18" s="815"/>
      <c r="Z18" s="815"/>
      <c r="AA18" s="815"/>
      <c r="AB18" s="815"/>
      <c r="AC18" s="815"/>
      <c r="AD18" s="815"/>
      <c r="AE18" s="815"/>
      <c r="AF18" s="815"/>
      <c r="AG18" s="908">
        <v>10</v>
      </c>
      <c r="AH18" s="710" t="s">
        <v>86</v>
      </c>
      <c r="AI18" s="988" t="s">
        <v>200</v>
      </c>
      <c r="AJ18" s="230"/>
      <c r="AK18" s="670"/>
      <c r="AL18" s="1048"/>
      <c r="AM18" s="815"/>
      <c r="AN18" s="815"/>
      <c r="AO18" s="815"/>
      <c r="AP18" s="815"/>
      <c r="AQ18" s="815"/>
      <c r="AR18" s="815"/>
      <c r="AS18" s="815"/>
      <c r="AT18" s="815"/>
    </row>
    <row r="19" spans="1:53" s="7" customFormat="1" ht="15.75" customHeight="1" x14ac:dyDescent="0.25">
      <c r="A19" s="908">
        <v>11</v>
      </c>
      <c r="B19" s="710" t="s">
        <v>87</v>
      </c>
      <c r="C19" s="96" t="s">
        <v>532</v>
      </c>
      <c r="D19" s="226"/>
      <c r="E19" s="1797" t="s">
        <v>100</v>
      </c>
      <c r="F19" s="2370" t="s">
        <v>379</v>
      </c>
      <c r="G19" s="2370"/>
      <c r="I19" s="2388"/>
      <c r="J19" s="2389"/>
      <c r="K19" s="2389"/>
      <c r="L19" s="2390"/>
      <c r="M19" s="1023"/>
      <c r="N19" s="1046"/>
      <c r="O19" s="1046"/>
      <c r="P19" s="1046"/>
      <c r="Q19" s="1046"/>
      <c r="R19" s="1046"/>
      <c r="S19" s="908">
        <v>11</v>
      </c>
      <c r="T19" s="710" t="s">
        <v>87</v>
      </c>
      <c r="U19" s="988" t="s">
        <v>200</v>
      </c>
      <c r="W19" s="2395" t="s">
        <v>100</v>
      </c>
      <c r="X19" s="2395"/>
      <c r="Y19" s="988" t="s">
        <v>200</v>
      </c>
      <c r="Z19" s="994"/>
      <c r="AA19" s="994"/>
      <c r="AB19" s="994"/>
      <c r="AC19" s="994"/>
      <c r="AD19" s="994"/>
      <c r="AE19" s="994"/>
      <c r="AF19" s="994"/>
      <c r="AG19" s="908">
        <v>11</v>
      </c>
      <c r="AH19" s="710" t="s">
        <v>87</v>
      </c>
      <c r="AI19" s="988" t="s">
        <v>200</v>
      </c>
      <c r="AJ19" s="230"/>
      <c r="AK19" s="2395" t="s">
        <v>100</v>
      </c>
      <c r="AL19" s="2395"/>
      <c r="AM19" s="988" t="s">
        <v>200</v>
      </c>
      <c r="AN19" s="994"/>
      <c r="AO19" s="994"/>
      <c r="AP19" s="994"/>
      <c r="AQ19" s="994"/>
      <c r="AR19" s="994"/>
      <c r="AS19" s="994"/>
      <c r="AT19" s="994"/>
    </row>
    <row r="20" spans="1:53" s="7" customFormat="1" ht="15.75" customHeight="1" x14ac:dyDescent="0.25">
      <c r="A20" s="908">
        <v>12</v>
      </c>
      <c r="B20" s="710" t="s">
        <v>83</v>
      </c>
      <c r="C20" s="96">
        <v>250000000</v>
      </c>
      <c r="D20" s="226"/>
      <c r="E20" s="1798"/>
      <c r="F20" s="195"/>
      <c r="G20" s="195"/>
      <c r="I20" s="2388"/>
      <c r="J20" s="2389"/>
      <c r="K20" s="2389"/>
      <c r="L20" s="2390"/>
      <c r="M20" s="1023"/>
      <c r="N20" s="1046"/>
      <c r="O20" s="1046"/>
      <c r="P20" s="1046"/>
      <c r="Q20" s="1046"/>
      <c r="R20" s="1046"/>
      <c r="S20" s="908">
        <v>12</v>
      </c>
      <c r="T20" s="710" t="s">
        <v>83</v>
      </c>
      <c r="U20" s="96">
        <v>120000000</v>
      </c>
      <c r="W20" s="985"/>
      <c r="X20" s="1048"/>
      <c r="Y20" s="195"/>
      <c r="Z20" s="195"/>
      <c r="AA20" s="195"/>
      <c r="AB20" s="195"/>
      <c r="AC20" s="195"/>
      <c r="AD20" s="195"/>
      <c r="AE20" s="195"/>
      <c r="AF20" s="195"/>
      <c r="AG20" s="908">
        <v>12</v>
      </c>
      <c r="AH20" s="710" t="s">
        <v>83</v>
      </c>
      <c r="AI20" s="96">
        <v>120000000</v>
      </c>
      <c r="AJ20" s="230"/>
      <c r="AK20" s="985"/>
      <c r="AL20" s="1048"/>
      <c r="AM20" s="195"/>
      <c r="AN20" s="195"/>
      <c r="AO20" s="195"/>
      <c r="AP20" s="195"/>
      <c r="AQ20" s="195"/>
      <c r="AR20" s="195"/>
      <c r="AS20" s="195"/>
      <c r="AT20" s="195"/>
    </row>
    <row r="21" spans="1:53" s="7" customFormat="1" ht="15.75" customHeight="1" x14ac:dyDescent="0.25">
      <c r="A21" s="908">
        <v>13</v>
      </c>
      <c r="B21" s="710" t="s">
        <v>88</v>
      </c>
      <c r="C21" s="966" t="s">
        <v>161</v>
      </c>
      <c r="D21" s="226"/>
      <c r="E21" s="1804"/>
      <c r="F21" s="63"/>
      <c r="G21" s="979"/>
      <c r="I21" s="2388"/>
      <c r="J21" s="2389"/>
      <c r="K21" s="2389"/>
      <c r="L21" s="2390"/>
      <c r="M21" s="1023"/>
      <c r="N21" s="1046"/>
      <c r="O21" s="1046"/>
      <c r="P21" s="1046"/>
      <c r="Q21" s="1046"/>
      <c r="R21" s="1046"/>
      <c r="S21" s="908">
        <v>13</v>
      </c>
      <c r="T21" s="710" t="s">
        <v>88</v>
      </c>
      <c r="U21" s="966" t="s">
        <v>161</v>
      </c>
      <c r="W21" s="231"/>
      <c r="X21" s="1048"/>
      <c r="Y21" s="134"/>
      <c r="Z21" s="134"/>
      <c r="AA21" s="134"/>
      <c r="AB21" s="134"/>
      <c r="AC21" s="134"/>
      <c r="AD21" s="134"/>
      <c r="AE21" s="134"/>
      <c r="AF21" s="134"/>
      <c r="AG21" s="908">
        <v>13</v>
      </c>
      <c r="AH21" s="710" t="s">
        <v>88</v>
      </c>
      <c r="AI21" s="966" t="s">
        <v>161</v>
      </c>
      <c r="AJ21" s="230"/>
      <c r="AK21" s="231"/>
      <c r="AL21" s="1048"/>
      <c r="AM21" s="134"/>
      <c r="AN21" s="134"/>
      <c r="AO21" s="134"/>
      <c r="AP21" s="134"/>
      <c r="AQ21" s="134"/>
      <c r="AR21" s="134"/>
      <c r="AS21" s="134"/>
      <c r="AT21" s="134"/>
    </row>
    <row r="22" spans="1:53" s="7" customFormat="1" ht="15.75" customHeight="1" x14ac:dyDescent="0.25">
      <c r="A22" s="908">
        <v>14</v>
      </c>
      <c r="B22" s="710" t="s">
        <v>82</v>
      </c>
      <c r="C22" s="533">
        <v>8.6E-3</v>
      </c>
      <c r="D22" s="226"/>
      <c r="E22" s="671"/>
      <c r="F22" s="979"/>
      <c r="G22" s="979"/>
      <c r="I22" s="2388"/>
      <c r="J22" s="2389"/>
      <c r="K22" s="2389"/>
      <c r="L22" s="2390"/>
      <c r="M22" s="1023"/>
      <c r="N22" s="1046"/>
      <c r="O22" s="1046"/>
      <c r="P22" s="1046"/>
      <c r="Q22" s="1046"/>
      <c r="R22" s="1046"/>
      <c r="S22" s="908">
        <v>14</v>
      </c>
      <c r="T22" s="710" t="s">
        <v>82</v>
      </c>
      <c r="U22" s="533">
        <v>7.7999999999999996E-3</v>
      </c>
      <c r="W22" s="671"/>
      <c r="X22" s="1048"/>
      <c r="Y22" s="979"/>
      <c r="Z22" s="979"/>
      <c r="AA22" s="979"/>
      <c r="AB22" s="979"/>
      <c r="AC22" s="979"/>
      <c r="AD22" s="979"/>
      <c r="AE22" s="979"/>
      <c r="AF22" s="979"/>
      <c r="AG22" s="908">
        <v>14</v>
      </c>
      <c r="AH22" s="710" t="s">
        <v>82</v>
      </c>
      <c r="AI22" s="533">
        <v>8.5000000000000006E-3</v>
      </c>
      <c r="AJ22" s="230"/>
      <c r="AK22" s="671"/>
      <c r="AL22" s="1048"/>
      <c r="AM22" s="979"/>
      <c r="AN22" s="979"/>
      <c r="AO22" s="979"/>
      <c r="AP22" s="979"/>
      <c r="AQ22" s="979"/>
      <c r="AR22" s="979"/>
      <c r="AS22" s="979"/>
      <c r="AT22" s="979"/>
    </row>
    <row r="23" spans="1:53" s="7" customFormat="1" ht="15.75" customHeight="1" x14ac:dyDescent="0.25">
      <c r="A23" s="908">
        <v>15</v>
      </c>
      <c r="B23" s="710" t="s">
        <v>84</v>
      </c>
      <c r="C23" s="2033">
        <v>250082465.75342464</v>
      </c>
      <c r="D23" s="226"/>
      <c r="E23" s="672"/>
      <c r="F23" s="63"/>
      <c r="G23" s="979"/>
      <c r="I23" s="2388"/>
      <c r="J23" s="2389"/>
      <c r="K23" s="2389"/>
      <c r="L23" s="2390"/>
      <c r="M23" s="1023"/>
      <c r="N23" s="1046"/>
      <c r="O23" s="1046"/>
      <c r="P23" s="1046"/>
      <c r="Q23" s="1046"/>
      <c r="R23" s="1046"/>
      <c r="S23" s="908">
        <v>15</v>
      </c>
      <c r="T23" s="710" t="s">
        <v>84</v>
      </c>
      <c r="U23" s="96">
        <v>120017950.6849315</v>
      </c>
      <c r="W23" s="672"/>
      <c r="X23" s="1048"/>
      <c r="Y23" s="134"/>
      <c r="Z23" s="134"/>
      <c r="AA23" s="134"/>
      <c r="AB23" s="134"/>
      <c r="AC23" s="134"/>
      <c r="AD23" s="134"/>
      <c r="AE23" s="134"/>
      <c r="AF23" s="134"/>
      <c r="AG23" s="908">
        <v>15</v>
      </c>
      <c r="AH23" s="710" t="s">
        <v>84</v>
      </c>
      <c r="AI23" s="96">
        <v>120000279.4520548</v>
      </c>
      <c r="AJ23" s="230"/>
      <c r="AK23" s="672"/>
      <c r="AL23" s="1048"/>
      <c r="AM23" s="134"/>
      <c r="AN23" s="134"/>
      <c r="AO23" s="134"/>
      <c r="AP23" s="134"/>
      <c r="AQ23" s="134"/>
      <c r="AR23" s="134"/>
      <c r="AS23" s="134"/>
      <c r="AT23" s="134"/>
    </row>
    <row r="24" spans="1:53" s="7" customFormat="1" ht="15.75" customHeight="1" x14ac:dyDescent="0.25">
      <c r="A24" s="908">
        <v>16</v>
      </c>
      <c r="B24" s="710" t="s">
        <v>306</v>
      </c>
      <c r="C24" s="534" t="s">
        <v>254</v>
      </c>
      <c r="D24" s="1034"/>
      <c r="E24" s="669" t="s">
        <v>95</v>
      </c>
      <c r="F24" s="2448" t="s">
        <v>150</v>
      </c>
      <c r="G24" s="2448"/>
      <c r="I24" s="2388"/>
      <c r="J24" s="2389"/>
      <c r="K24" s="2389"/>
      <c r="L24" s="2390"/>
      <c r="M24" s="1050"/>
      <c r="N24" s="1046"/>
      <c r="O24" s="1046"/>
      <c r="P24" s="1046"/>
      <c r="Q24" s="1046"/>
      <c r="R24" s="1046"/>
      <c r="S24" s="908">
        <v>16</v>
      </c>
      <c r="T24" s="710" t="s">
        <v>306</v>
      </c>
      <c r="U24" s="988" t="s">
        <v>254</v>
      </c>
      <c r="V24" s="1049"/>
      <c r="W24" s="2447" t="s">
        <v>95</v>
      </c>
      <c r="X24" s="2447"/>
      <c r="Y24" s="973" t="s">
        <v>150</v>
      </c>
      <c r="Z24" s="993"/>
      <c r="AA24" s="993"/>
      <c r="AB24" s="993"/>
      <c r="AC24" s="993"/>
      <c r="AD24" s="993"/>
      <c r="AE24" s="993"/>
      <c r="AF24" s="993"/>
      <c r="AG24" s="908">
        <v>16</v>
      </c>
      <c r="AH24" s="710" t="s">
        <v>306</v>
      </c>
      <c r="AI24" s="988" t="s">
        <v>254</v>
      </c>
      <c r="AJ24" s="1034"/>
      <c r="AK24" s="2447" t="s">
        <v>95</v>
      </c>
      <c r="AL24" s="2447"/>
      <c r="AM24" s="973" t="s">
        <v>150</v>
      </c>
      <c r="AN24" s="993"/>
      <c r="AO24" s="993"/>
      <c r="AP24" s="993"/>
      <c r="AQ24" s="993"/>
      <c r="AR24" s="993"/>
      <c r="AS24" s="993"/>
      <c r="AT24" s="993"/>
    </row>
    <row r="25" spans="1:53" s="7" customFormat="1" ht="15.75" customHeight="1" x14ac:dyDescent="0.25">
      <c r="A25" s="908">
        <v>17</v>
      </c>
      <c r="B25" s="710" t="s">
        <v>13</v>
      </c>
      <c r="C25" s="534" t="s">
        <v>147</v>
      </c>
      <c r="D25" s="162"/>
      <c r="E25" s="1793" t="s">
        <v>95</v>
      </c>
      <c r="F25" s="2448" t="s">
        <v>331</v>
      </c>
      <c r="G25" s="2448"/>
      <c r="I25" s="2391"/>
      <c r="J25" s="2392"/>
      <c r="K25" s="2392"/>
      <c r="L25" s="2393"/>
      <c r="M25" s="1050"/>
      <c r="N25" s="1046"/>
      <c r="O25" s="1046"/>
      <c r="P25" s="1046"/>
      <c r="Q25" s="1046"/>
      <c r="R25" s="1046"/>
      <c r="S25" s="908">
        <v>17</v>
      </c>
      <c r="T25" s="710" t="s">
        <v>13</v>
      </c>
      <c r="U25" s="988" t="s">
        <v>147</v>
      </c>
      <c r="W25" s="2447" t="s">
        <v>95</v>
      </c>
      <c r="X25" s="2447"/>
      <c r="Y25" s="90" t="s">
        <v>331</v>
      </c>
      <c r="Z25" s="143"/>
      <c r="AA25" s="143"/>
      <c r="AB25" s="143"/>
      <c r="AC25" s="143"/>
      <c r="AD25" s="143"/>
      <c r="AE25" s="143"/>
      <c r="AF25" s="143"/>
      <c r="AG25" s="908">
        <v>17</v>
      </c>
      <c r="AH25" s="710" t="s">
        <v>13</v>
      </c>
      <c r="AI25" s="988" t="s">
        <v>147</v>
      </c>
      <c r="AJ25" s="230"/>
      <c r="AK25" s="2447" t="s">
        <v>95</v>
      </c>
      <c r="AL25" s="2447"/>
      <c r="AM25" s="90" t="s">
        <v>331</v>
      </c>
      <c r="AN25" s="143"/>
      <c r="AO25" s="143"/>
      <c r="AP25" s="143"/>
      <c r="AQ25" s="143"/>
      <c r="AR25" s="143"/>
      <c r="AS25" s="143"/>
      <c r="AT25" s="143"/>
    </row>
    <row r="26" spans="1:53" s="7" customFormat="1" ht="15.75" customHeight="1" x14ac:dyDescent="0.25">
      <c r="A26" s="908">
        <v>18</v>
      </c>
      <c r="B26" s="314" t="s">
        <v>209</v>
      </c>
      <c r="C26" s="2033" t="s">
        <v>253</v>
      </c>
      <c r="D26" s="226"/>
      <c r="E26" s="669" t="s">
        <v>95</v>
      </c>
      <c r="F26" s="2448" t="s">
        <v>203</v>
      </c>
      <c r="G26" s="2448"/>
      <c r="I26" s="1023"/>
      <c r="J26" s="1023"/>
      <c r="K26" s="1023"/>
      <c r="L26" s="1023"/>
      <c r="M26" s="1050"/>
      <c r="N26" s="1046"/>
      <c r="O26" s="1046"/>
      <c r="P26" s="1046"/>
      <c r="Q26" s="1046"/>
      <c r="R26" s="1046"/>
      <c r="S26" s="908">
        <v>18</v>
      </c>
      <c r="T26" s="1051" t="s">
        <v>209</v>
      </c>
      <c r="U26" s="988" t="s">
        <v>253</v>
      </c>
      <c r="V26" s="1024"/>
      <c r="W26" s="2447" t="s">
        <v>95</v>
      </c>
      <c r="X26" s="2447"/>
      <c r="Y26" s="185" t="s">
        <v>203</v>
      </c>
      <c r="Z26" s="270"/>
      <c r="AA26" s="270"/>
      <c r="AB26" s="270"/>
      <c r="AC26" s="270"/>
      <c r="AD26" s="270"/>
      <c r="AE26" s="270"/>
      <c r="AF26" s="270"/>
      <c r="AG26" s="908">
        <v>18</v>
      </c>
      <c r="AH26" s="1051" t="s">
        <v>209</v>
      </c>
      <c r="AI26" s="988" t="s">
        <v>253</v>
      </c>
      <c r="AJ26" s="1597"/>
      <c r="AK26" s="2447" t="s">
        <v>95</v>
      </c>
      <c r="AL26" s="2447"/>
      <c r="AM26" s="185" t="s">
        <v>203</v>
      </c>
      <c r="AN26" s="270"/>
      <c r="AO26" s="270"/>
      <c r="AP26" s="270"/>
      <c r="AQ26" s="270"/>
      <c r="AR26" s="270"/>
      <c r="AS26" s="270"/>
      <c r="AT26" s="270"/>
    </row>
    <row r="27" spans="1:53" s="7" customFormat="1" ht="8.25" customHeight="1" x14ac:dyDescent="0.25">
      <c r="A27" s="155"/>
      <c r="B27" s="1037"/>
      <c r="C27" s="146"/>
      <c r="D27" s="226"/>
      <c r="E27" s="723"/>
      <c r="F27" s="981"/>
      <c r="G27" s="981"/>
      <c r="I27" s="1050"/>
      <c r="J27" s="1050"/>
      <c r="K27" s="1050"/>
      <c r="L27" s="1050"/>
      <c r="M27" s="1050"/>
      <c r="N27" s="1046"/>
      <c r="O27" s="1046"/>
      <c r="P27" s="1046"/>
      <c r="Q27" s="1046"/>
      <c r="R27" s="1046"/>
      <c r="S27" s="155"/>
      <c r="T27" s="1052"/>
      <c r="U27" s="994"/>
      <c r="V27" s="1024"/>
      <c r="W27" s="1053"/>
      <c r="X27" s="1053"/>
      <c r="Y27" s="270"/>
      <c r="Z27" s="270"/>
      <c r="AA27" s="270"/>
      <c r="AB27" s="270"/>
      <c r="AC27" s="270"/>
      <c r="AD27" s="270"/>
      <c r="AE27" s="270"/>
      <c r="AF27" s="270"/>
      <c r="AG27" s="155"/>
      <c r="AH27" s="1052"/>
      <c r="AI27" s="994"/>
      <c r="AJ27" s="1597"/>
      <c r="AK27" s="1053"/>
      <c r="AL27" s="1053"/>
      <c r="AM27" s="270"/>
      <c r="AN27" s="270"/>
      <c r="AO27" s="270"/>
      <c r="AP27" s="270"/>
      <c r="AQ27" s="270"/>
      <c r="AR27" s="270"/>
      <c r="AS27" s="270"/>
      <c r="AT27" s="270"/>
    </row>
    <row r="28" spans="1:53" s="7" customFormat="1" ht="18" x14ac:dyDescent="0.25">
      <c r="A28" s="2434" t="s">
        <v>336</v>
      </c>
      <c r="B28" s="2434"/>
      <c r="C28" s="2434"/>
      <c r="D28" s="2434"/>
      <c r="E28" s="230"/>
      <c r="F28" s="1966" t="s">
        <v>795</v>
      </c>
      <c r="G28" s="143"/>
      <c r="H28" s="2446" t="s">
        <v>345</v>
      </c>
      <c r="I28" s="2382"/>
      <c r="J28" s="2382"/>
      <c r="K28" s="134"/>
      <c r="L28" s="2434" t="s">
        <v>346</v>
      </c>
      <c r="M28" s="2434"/>
      <c r="N28" s="2434"/>
      <c r="O28" s="997"/>
      <c r="P28" s="2434" t="s">
        <v>351</v>
      </c>
      <c r="Q28" s="2434"/>
      <c r="R28" s="2434"/>
      <c r="S28" s="2434" t="s">
        <v>348</v>
      </c>
      <c r="T28" s="2434"/>
      <c r="U28" s="2434"/>
      <c r="V28" s="2434"/>
      <c r="X28" s="2465" t="s">
        <v>349</v>
      </c>
      <c r="Y28" s="2466"/>
      <c r="AA28" s="2434" t="s">
        <v>350</v>
      </c>
      <c r="AB28" s="2434"/>
      <c r="AC28" s="2434"/>
      <c r="AD28" s="2434" t="s">
        <v>339</v>
      </c>
      <c r="AE28" s="2434"/>
      <c r="AF28" s="2434"/>
      <c r="AG28" s="2434" t="s">
        <v>395</v>
      </c>
      <c r="AH28" s="2434"/>
      <c r="AI28" s="2434"/>
      <c r="AJ28" s="2434"/>
      <c r="AL28" s="2263" t="s">
        <v>396</v>
      </c>
      <c r="AM28" s="2263"/>
      <c r="AN28" s="2263"/>
      <c r="AO28" s="2434" t="s">
        <v>397</v>
      </c>
      <c r="AP28" s="2434"/>
      <c r="AQ28" s="2434"/>
      <c r="AR28" s="2434" t="s">
        <v>398</v>
      </c>
      <c r="AS28" s="2434"/>
      <c r="AT28" s="2434"/>
      <c r="AU28" s="2408" t="s">
        <v>1135</v>
      </c>
      <c r="AV28" s="2408"/>
      <c r="AW28" s="1996"/>
      <c r="AY28" s="2464" t="s">
        <v>1136</v>
      </c>
      <c r="AZ28" s="2464"/>
      <c r="BA28" s="1017"/>
    </row>
    <row r="29" spans="1:53" s="7" customFormat="1" ht="15.75" customHeight="1" x14ac:dyDescent="0.25">
      <c r="A29" s="426">
        <v>1</v>
      </c>
      <c r="B29" s="515" t="s">
        <v>0</v>
      </c>
      <c r="C29" s="969" t="s">
        <v>665</v>
      </c>
      <c r="D29" s="203" t="s">
        <v>130</v>
      </c>
      <c r="E29" s="527" t="s">
        <v>273</v>
      </c>
      <c r="F29" s="908"/>
      <c r="G29" s="168"/>
      <c r="H29" s="426">
        <v>1</v>
      </c>
      <c r="I29" s="969" t="s">
        <v>665</v>
      </c>
      <c r="J29" s="203" t="s">
        <v>130</v>
      </c>
      <c r="K29" s="134"/>
      <c r="L29" s="426">
        <v>1</v>
      </c>
      <c r="M29" s="968" t="s">
        <v>665</v>
      </c>
      <c r="N29" s="230"/>
      <c r="O29" s="757"/>
      <c r="P29" s="426">
        <v>1</v>
      </c>
      <c r="Q29" s="968" t="s">
        <v>669</v>
      </c>
      <c r="R29" s="527"/>
      <c r="S29" s="426">
        <v>1</v>
      </c>
      <c r="T29" s="515" t="s">
        <v>0</v>
      </c>
      <c r="U29" s="968" t="s">
        <v>670</v>
      </c>
      <c r="V29" s="527"/>
      <c r="W29" s="115"/>
      <c r="X29" s="426">
        <v>1</v>
      </c>
      <c r="Y29" s="968" t="s">
        <v>670</v>
      </c>
      <c r="Z29" s="115"/>
      <c r="AA29" s="426">
        <v>1</v>
      </c>
      <c r="AB29" s="968" t="s">
        <v>670</v>
      </c>
      <c r="AC29" s="527"/>
      <c r="AD29" s="426">
        <v>1</v>
      </c>
      <c r="AE29" s="968" t="s">
        <v>672</v>
      </c>
      <c r="AF29" s="527"/>
      <c r="AG29" s="426">
        <v>1</v>
      </c>
      <c r="AH29" s="515" t="s">
        <v>0</v>
      </c>
      <c r="AI29" s="968" t="s">
        <v>768</v>
      </c>
      <c r="AJ29" s="527"/>
      <c r="AK29" s="115"/>
      <c r="AL29" s="426">
        <v>1</v>
      </c>
      <c r="AM29" s="968" t="s">
        <v>768</v>
      </c>
      <c r="AN29" s="115"/>
      <c r="AO29" s="426">
        <v>1</v>
      </c>
      <c r="AP29" s="968" t="s">
        <v>768</v>
      </c>
      <c r="AQ29" s="527"/>
      <c r="AR29" s="426">
        <v>1</v>
      </c>
      <c r="AS29" s="968" t="s">
        <v>679</v>
      </c>
      <c r="AT29" s="527"/>
      <c r="AU29" s="426">
        <v>1</v>
      </c>
      <c r="AV29" s="968" t="s">
        <v>672</v>
      </c>
      <c r="AW29" s="524" t="s">
        <v>273</v>
      </c>
      <c r="AY29" s="426">
        <v>1</v>
      </c>
      <c r="AZ29" s="968" t="s">
        <v>681</v>
      </c>
      <c r="BA29" s="524" t="s">
        <v>273</v>
      </c>
    </row>
    <row r="30" spans="1:53" s="7" customFormat="1" ht="15.75" customHeight="1" x14ac:dyDescent="0.25">
      <c r="A30" s="426">
        <v>2</v>
      </c>
      <c r="B30" s="515" t="s">
        <v>1</v>
      </c>
      <c r="C30" s="966" t="s">
        <v>97</v>
      </c>
      <c r="D30" s="203" t="s">
        <v>130</v>
      </c>
      <c r="E30" s="1044" t="s">
        <v>273</v>
      </c>
      <c r="F30" s="918" t="s">
        <v>799</v>
      </c>
      <c r="G30" s="168"/>
      <c r="H30" s="426">
        <v>2</v>
      </c>
      <c r="I30" s="966" t="s">
        <v>97</v>
      </c>
      <c r="J30" s="203" t="s">
        <v>130</v>
      </c>
      <c r="K30" s="134"/>
      <c r="L30" s="426">
        <v>2</v>
      </c>
      <c r="M30" s="966" t="s">
        <v>97</v>
      </c>
      <c r="N30" s="230"/>
      <c r="O30" s="757"/>
      <c r="P30" s="426">
        <v>2</v>
      </c>
      <c r="Q30" s="185" t="s">
        <v>331</v>
      </c>
      <c r="R30" s="1044"/>
      <c r="S30" s="426">
        <v>2</v>
      </c>
      <c r="T30" s="730" t="s">
        <v>1</v>
      </c>
      <c r="U30" s="966" t="s">
        <v>97</v>
      </c>
      <c r="V30" s="1044"/>
      <c r="W30" s="115"/>
      <c r="X30" s="426">
        <v>2</v>
      </c>
      <c r="Y30" s="966" t="s">
        <v>97</v>
      </c>
      <c r="Z30" s="115"/>
      <c r="AA30" s="426">
        <v>2</v>
      </c>
      <c r="AB30" s="966" t="s">
        <v>97</v>
      </c>
      <c r="AC30" s="1044"/>
      <c r="AD30" s="426">
        <v>2</v>
      </c>
      <c r="AE30" s="185" t="s">
        <v>331</v>
      </c>
      <c r="AF30" s="1044"/>
      <c r="AG30" s="426">
        <v>2</v>
      </c>
      <c r="AH30" s="730" t="s">
        <v>1</v>
      </c>
      <c r="AI30" s="966" t="s">
        <v>97</v>
      </c>
      <c r="AJ30" s="1044"/>
      <c r="AK30" s="115"/>
      <c r="AL30" s="426">
        <v>2</v>
      </c>
      <c r="AM30" s="966" t="s">
        <v>97</v>
      </c>
      <c r="AN30" s="115"/>
      <c r="AO30" s="426">
        <v>2</v>
      </c>
      <c r="AP30" s="966" t="s">
        <v>97</v>
      </c>
      <c r="AQ30" s="1044"/>
      <c r="AR30" s="426">
        <v>2</v>
      </c>
      <c r="AS30" s="185" t="s">
        <v>331</v>
      </c>
      <c r="AT30" s="1044"/>
      <c r="AU30" s="426">
        <v>2</v>
      </c>
      <c r="AV30" s="966" t="s">
        <v>97</v>
      </c>
      <c r="AY30" s="426">
        <v>2</v>
      </c>
      <c r="AZ30" s="966" t="s">
        <v>97</v>
      </c>
    </row>
    <row r="31" spans="1:53" s="7" customFormat="1" ht="15.75" customHeight="1" x14ac:dyDescent="0.25">
      <c r="A31" s="426">
        <v>3</v>
      </c>
      <c r="B31" s="515" t="s">
        <v>40</v>
      </c>
      <c r="C31" s="966" t="s">
        <v>97</v>
      </c>
      <c r="D31" s="203" t="s">
        <v>130</v>
      </c>
      <c r="E31" s="1044"/>
      <c r="F31" s="918">
        <v>4.0999999999999996</v>
      </c>
      <c r="G31" s="168"/>
      <c r="H31" s="426">
        <v>3</v>
      </c>
      <c r="I31" s="966" t="s">
        <v>97</v>
      </c>
      <c r="J31" s="203" t="s">
        <v>130</v>
      </c>
      <c r="K31" s="134"/>
      <c r="L31" s="426">
        <v>3</v>
      </c>
      <c r="M31" s="966" t="s">
        <v>97</v>
      </c>
      <c r="N31" s="230"/>
      <c r="O31" s="757"/>
      <c r="P31" s="426">
        <v>3</v>
      </c>
      <c r="Q31" s="185" t="s">
        <v>331</v>
      </c>
      <c r="R31" s="1044"/>
      <c r="S31" s="426">
        <v>3</v>
      </c>
      <c r="T31" s="730" t="s">
        <v>40</v>
      </c>
      <c r="U31" s="966" t="s">
        <v>97</v>
      </c>
      <c r="V31" s="1044"/>
      <c r="W31" s="115"/>
      <c r="X31" s="426">
        <v>3</v>
      </c>
      <c r="Y31" s="966" t="s">
        <v>97</v>
      </c>
      <c r="Z31" s="115"/>
      <c r="AA31" s="426">
        <v>3</v>
      </c>
      <c r="AB31" s="966" t="s">
        <v>97</v>
      </c>
      <c r="AC31" s="1044"/>
      <c r="AD31" s="426">
        <v>3</v>
      </c>
      <c r="AE31" s="185" t="s">
        <v>331</v>
      </c>
      <c r="AF31" s="1044"/>
      <c r="AG31" s="426">
        <v>3</v>
      </c>
      <c r="AH31" s="730" t="s">
        <v>40</v>
      </c>
      <c r="AI31" s="966" t="s">
        <v>97</v>
      </c>
      <c r="AJ31" s="1044"/>
      <c r="AK31" s="115"/>
      <c r="AL31" s="426">
        <v>3</v>
      </c>
      <c r="AM31" s="966" t="s">
        <v>97</v>
      </c>
      <c r="AN31" s="115"/>
      <c r="AO31" s="426">
        <v>3</v>
      </c>
      <c r="AP31" s="966" t="s">
        <v>97</v>
      </c>
      <c r="AQ31" s="1044"/>
      <c r="AR31" s="426">
        <v>3</v>
      </c>
      <c r="AS31" s="185" t="s">
        <v>331</v>
      </c>
      <c r="AT31" s="1044"/>
      <c r="AU31" s="426">
        <v>3</v>
      </c>
      <c r="AV31" s="966" t="s">
        <v>97</v>
      </c>
      <c r="AY31" s="426">
        <v>3</v>
      </c>
      <c r="AZ31" s="966" t="s">
        <v>97</v>
      </c>
    </row>
    <row r="32" spans="1:53" s="7" customFormat="1" ht="15.75" customHeight="1" x14ac:dyDescent="0.25">
      <c r="A32" s="426">
        <v>4</v>
      </c>
      <c r="B32" s="515" t="s">
        <v>12</v>
      </c>
      <c r="C32" s="991" t="s">
        <v>106</v>
      </c>
      <c r="D32" s="203" t="s">
        <v>130</v>
      </c>
      <c r="E32" s="1044"/>
      <c r="F32" s="907"/>
      <c r="G32" s="168"/>
      <c r="H32" s="426">
        <v>4</v>
      </c>
      <c r="I32" s="1162" t="s">
        <v>593</v>
      </c>
      <c r="J32" s="939" t="s">
        <v>723</v>
      </c>
      <c r="K32" s="134"/>
      <c r="L32" s="426">
        <v>4</v>
      </c>
      <c r="M32" s="966" t="s">
        <v>106</v>
      </c>
      <c r="N32" s="230"/>
      <c r="O32" s="757"/>
      <c r="P32" s="426">
        <v>4</v>
      </c>
      <c r="Q32" s="966" t="s">
        <v>106</v>
      </c>
      <c r="R32" s="1044"/>
      <c r="S32" s="426">
        <v>4</v>
      </c>
      <c r="T32" s="730" t="s">
        <v>12</v>
      </c>
      <c r="U32" s="966" t="s">
        <v>106</v>
      </c>
      <c r="V32" s="1044"/>
      <c r="W32" s="115"/>
      <c r="X32" s="426">
        <v>4</v>
      </c>
      <c r="Y32" s="1163" t="s">
        <v>593</v>
      </c>
      <c r="Z32" s="115"/>
      <c r="AA32" s="426">
        <v>4</v>
      </c>
      <c r="AB32" s="966" t="s">
        <v>106</v>
      </c>
      <c r="AC32" s="1044"/>
      <c r="AD32" s="426">
        <v>4</v>
      </c>
      <c r="AE32" s="966" t="s">
        <v>106</v>
      </c>
      <c r="AF32" s="1044"/>
      <c r="AG32" s="426">
        <v>4</v>
      </c>
      <c r="AH32" s="730" t="s">
        <v>12</v>
      </c>
      <c r="AI32" s="966" t="s">
        <v>106</v>
      </c>
      <c r="AJ32" s="1044"/>
      <c r="AK32" s="115"/>
      <c r="AL32" s="426">
        <v>4</v>
      </c>
      <c r="AM32" s="966" t="s">
        <v>593</v>
      </c>
      <c r="AN32" s="115"/>
      <c r="AO32" s="426">
        <v>4</v>
      </c>
      <c r="AP32" s="966" t="s">
        <v>106</v>
      </c>
      <c r="AQ32" s="1044"/>
      <c r="AR32" s="426">
        <v>4</v>
      </c>
      <c r="AS32" s="966" t="s">
        <v>106</v>
      </c>
      <c r="AT32" s="1044"/>
      <c r="AU32" s="426">
        <v>4</v>
      </c>
      <c r="AV32" s="1163" t="s">
        <v>592</v>
      </c>
      <c r="AY32" s="426">
        <v>4</v>
      </c>
      <c r="AZ32" s="1163" t="s">
        <v>592</v>
      </c>
    </row>
    <row r="33" spans="1:53" s="7" customFormat="1" ht="15.75" customHeight="1" x14ac:dyDescent="0.25">
      <c r="A33" s="426">
        <v>5</v>
      </c>
      <c r="B33" s="515" t="s">
        <v>2</v>
      </c>
      <c r="C33" s="991" t="s">
        <v>107</v>
      </c>
      <c r="D33" s="203" t="s">
        <v>130</v>
      </c>
      <c r="E33" s="1044"/>
      <c r="F33" s="912"/>
      <c r="G33" s="168"/>
      <c r="H33" s="426">
        <v>5</v>
      </c>
      <c r="I33" s="1162" t="s">
        <v>593</v>
      </c>
      <c r="J33" s="939" t="s">
        <v>723</v>
      </c>
      <c r="K33" s="134"/>
      <c r="L33" s="426">
        <v>5</v>
      </c>
      <c r="M33" s="966" t="s">
        <v>107</v>
      </c>
      <c r="N33" s="230"/>
      <c r="O33" s="757"/>
      <c r="P33" s="426">
        <v>5</v>
      </c>
      <c r="Q33" s="966" t="s">
        <v>327</v>
      </c>
      <c r="R33" s="1044"/>
      <c r="S33" s="426">
        <v>5</v>
      </c>
      <c r="T33" s="730" t="s">
        <v>2</v>
      </c>
      <c r="U33" s="966" t="s">
        <v>107</v>
      </c>
      <c r="V33" s="1044"/>
      <c r="W33" s="115"/>
      <c r="X33" s="426">
        <v>5</v>
      </c>
      <c r="Y33" s="1163" t="s">
        <v>593</v>
      </c>
      <c r="Z33" s="115"/>
      <c r="AA33" s="426">
        <v>5</v>
      </c>
      <c r="AB33" s="966" t="s">
        <v>107</v>
      </c>
      <c r="AC33" s="1044"/>
      <c r="AD33" s="426">
        <v>5</v>
      </c>
      <c r="AE33" s="966" t="s">
        <v>327</v>
      </c>
      <c r="AF33" s="1044"/>
      <c r="AG33" s="426">
        <v>5</v>
      </c>
      <c r="AH33" s="730" t="s">
        <v>2</v>
      </c>
      <c r="AI33" s="966" t="s">
        <v>107</v>
      </c>
      <c r="AJ33" s="1044"/>
      <c r="AK33" s="115"/>
      <c r="AL33" s="426">
        <v>5</v>
      </c>
      <c r="AM33" s="966" t="s">
        <v>593</v>
      </c>
      <c r="AN33" s="115"/>
      <c r="AO33" s="426">
        <v>5</v>
      </c>
      <c r="AP33" s="966" t="s">
        <v>107</v>
      </c>
      <c r="AQ33" s="1044"/>
      <c r="AR33" s="426">
        <v>5</v>
      </c>
      <c r="AS33" s="966" t="s">
        <v>327</v>
      </c>
      <c r="AT33" s="1044"/>
      <c r="AU33" s="426">
        <v>5</v>
      </c>
      <c r="AV33" s="1163" t="s">
        <v>592</v>
      </c>
      <c r="AY33" s="426">
        <v>5</v>
      </c>
      <c r="AZ33" s="1163" t="s">
        <v>592</v>
      </c>
    </row>
    <row r="34" spans="1:53" ht="15.75" customHeight="1" x14ac:dyDescent="0.25">
      <c r="A34" s="426">
        <v>6</v>
      </c>
      <c r="B34" s="515" t="s">
        <v>419</v>
      </c>
      <c r="C34" s="39"/>
      <c r="D34" s="203" t="s">
        <v>44</v>
      </c>
      <c r="E34" s="524"/>
      <c r="F34" s="907"/>
      <c r="H34" s="426">
        <v>6</v>
      </c>
      <c r="I34" s="1162" t="s">
        <v>593</v>
      </c>
      <c r="J34" s="939" t="s">
        <v>723</v>
      </c>
      <c r="K34" s="134"/>
      <c r="L34" s="426">
        <v>6</v>
      </c>
      <c r="M34" s="68"/>
      <c r="N34" s="230"/>
      <c r="O34" s="757"/>
      <c r="P34" s="426">
        <v>6</v>
      </c>
      <c r="Q34" s="68"/>
      <c r="R34" s="524"/>
      <c r="S34" s="426">
        <v>6</v>
      </c>
      <c r="T34" s="515" t="s">
        <v>419</v>
      </c>
      <c r="U34" s="68"/>
      <c r="V34" s="524"/>
      <c r="W34" s="115"/>
      <c r="X34" s="426">
        <v>6</v>
      </c>
      <c r="Y34" s="1163" t="s">
        <v>593</v>
      </c>
      <c r="Z34" s="115"/>
      <c r="AA34" s="426">
        <v>6</v>
      </c>
      <c r="AB34" s="68"/>
      <c r="AC34" s="524"/>
      <c r="AD34" s="426">
        <v>6</v>
      </c>
      <c r="AE34" s="68"/>
      <c r="AF34" s="524"/>
      <c r="AG34" s="426">
        <v>6</v>
      </c>
      <c r="AH34" s="730" t="s">
        <v>33</v>
      </c>
      <c r="AI34" s="68"/>
      <c r="AJ34" s="524"/>
      <c r="AK34" s="115"/>
      <c r="AL34" s="426">
        <v>6</v>
      </c>
      <c r="AM34" s="966" t="s">
        <v>593</v>
      </c>
      <c r="AN34" s="115"/>
      <c r="AO34" s="426">
        <v>6</v>
      </c>
      <c r="AP34" s="68"/>
      <c r="AQ34" s="524"/>
      <c r="AR34" s="426">
        <v>6</v>
      </c>
      <c r="AS34" s="68"/>
      <c r="AT34" s="524"/>
      <c r="AU34" s="426">
        <v>6</v>
      </c>
      <c r="AV34" s="1163" t="s">
        <v>592</v>
      </c>
      <c r="AY34" s="426">
        <v>6</v>
      </c>
      <c r="AZ34" s="1163" t="s">
        <v>592</v>
      </c>
    </row>
    <row r="35" spans="1:53" ht="15.75" customHeight="1" x14ac:dyDescent="0.25">
      <c r="A35" s="426">
        <v>7</v>
      </c>
      <c r="B35" s="515" t="s">
        <v>420</v>
      </c>
      <c r="C35" s="39"/>
      <c r="D35" s="203" t="s">
        <v>43</v>
      </c>
      <c r="E35" s="524" t="s">
        <v>273</v>
      </c>
      <c r="F35" s="919"/>
      <c r="H35" s="426">
        <v>7</v>
      </c>
      <c r="I35" s="1162" t="s">
        <v>593</v>
      </c>
      <c r="J35" s="939" t="s">
        <v>723</v>
      </c>
      <c r="K35" s="134"/>
      <c r="L35" s="426">
        <v>7</v>
      </c>
      <c r="M35" s="68"/>
      <c r="N35" s="230"/>
      <c r="O35" s="757"/>
      <c r="P35" s="426">
        <v>7</v>
      </c>
      <c r="Q35" s="68"/>
      <c r="R35" s="524"/>
      <c r="S35" s="426">
        <v>7</v>
      </c>
      <c r="T35" s="515" t="s">
        <v>420</v>
      </c>
      <c r="U35" s="68"/>
      <c r="V35" s="524"/>
      <c r="W35" s="115"/>
      <c r="X35" s="426">
        <v>7</v>
      </c>
      <c r="Y35" s="1163" t="s">
        <v>593</v>
      </c>
      <c r="Z35" s="115"/>
      <c r="AA35" s="426">
        <v>7</v>
      </c>
      <c r="AB35" s="68"/>
      <c r="AC35" s="524"/>
      <c r="AD35" s="426">
        <v>7</v>
      </c>
      <c r="AE35" s="68"/>
      <c r="AF35" s="524"/>
      <c r="AG35" s="426">
        <v>7</v>
      </c>
      <c r="AH35" s="515" t="s">
        <v>420</v>
      </c>
      <c r="AI35" s="68"/>
      <c r="AJ35" s="524"/>
      <c r="AK35" s="115"/>
      <c r="AL35" s="426">
        <v>7</v>
      </c>
      <c r="AM35" s="966" t="s">
        <v>593</v>
      </c>
      <c r="AN35" s="115"/>
      <c r="AO35" s="426">
        <v>7</v>
      </c>
      <c r="AP35" s="68"/>
      <c r="AQ35" s="524"/>
      <c r="AR35" s="426">
        <v>7</v>
      </c>
      <c r="AS35" s="68"/>
      <c r="AT35" s="524"/>
      <c r="AU35" s="426">
        <v>7</v>
      </c>
      <c r="AV35" s="1163" t="s">
        <v>592</v>
      </c>
      <c r="AY35" s="426">
        <v>7</v>
      </c>
      <c r="AZ35" s="1163" t="s">
        <v>592</v>
      </c>
    </row>
    <row r="36" spans="1:53" ht="15.75" customHeight="1" x14ac:dyDescent="0.25">
      <c r="A36" s="426">
        <v>8</v>
      </c>
      <c r="B36" s="515" t="s">
        <v>421</v>
      </c>
      <c r="C36" s="39"/>
      <c r="D36" s="203" t="s">
        <v>43</v>
      </c>
      <c r="E36" s="524" t="s">
        <v>273</v>
      </c>
      <c r="F36" s="907"/>
      <c r="H36" s="426">
        <v>8</v>
      </c>
      <c r="I36" s="1162" t="s">
        <v>593</v>
      </c>
      <c r="J36" s="939" t="s">
        <v>723</v>
      </c>
      <c r="K36" s="134"/>
      <c r="L36" s="426">
        <v>8</v>
      </c>
      <c r="M36" s="68"/>
      <c r="N36" s="230"/>
      <c r="O36" s="757"/>
      <c r="P36" s="426">
        <v>8</v>
      </c>
      <c r="Q36" s="68"/>
      <c r="R36" s="524"/>
      <c r="S36" s="426">
        <v>8</v>
      </c>
      <c r="T36" s="515" t="s">
        <v>421</v>
      </c>
      <c r="U36" s="68"/>
      <c r="V36" s="524"/>
      <c r="W36" s="115"/>
      <c r="X36" s="426">
        <v>8</v>
      </c>
      <c r="Y36" s="1163" t="s">
        <v>593</v>
      </c>
      <c r="Z36" s="115"/>
      <c r="AA36" s="426">
        <v>8</v>
      </c>
      <c r="AB36" s="68"/>
      <c r="AC36" s="524"/>
      <c r="AD36" s="426">
        <v>8</v>
      </c>
      <c r="AE36" s="68"/>
      <c r="AF36" s="524"/>
      <c r="AG36" s="426">
        <v>8</v>
      </c>
      <c r="AH36" s="515" t="s">
        <v>421</v>
      </c>
      <c r="AI36" s="68"/>
      <c r="AJ36" s="524"/>
      <c r="AK36" s="115"/>
      <c r="AL36" s="426">
        <v>8</v>
      </c>
      <c r="AM36" s="966" t="s">
        <v>593</v>
      </c>
      <c r="AN36" s="115"/>
      <c r="AO36" s="426">
        <v>8</v>
      </c>
      <c r="AP36" s="68"/>
      <c r="AQ36" s="524"/>
      <c r="AR36" s="426">
        <v>8</v>
      </c>
      <c r="AS36" s="68"/>
      <c r="AT36" s="524"/>
      <c r="AU36" s="426">
        <v>8</v>
      </c>
      <c r="AV36" s="1163" t="s">
        <v>592</v>
      </c>
      <c r="AY36" s="426">
        <v>8</v>
      </c>
      <c r="AZ36" s="1163" t="s">
        <v>592</v>
      </c>
    </row>
    <row r="37" spans="1:53" ht="15.75" customHeight="1" x14ac:dyDescent="0.25">
      <c r="A37" s="426">
        <v>9</v>
      </c>
      <c r="B37" s="515" t="s">
        <v>5</v>
      </c>
      <c r="C37" s="252" t="s">
        <v>109</v>
      </c>
      <c r="D37" s="203" t="s">
        <v>130</v>
      </c>
      <c r="E37" s="524"/>
      <c r="F37" s="908"/>
      <c r="H37" s="426">
        <v>9</v>
      </c>
      <c r="I37" s="1162" t="s">
        <v>593</v>
      </c>
      <c r="J37" s="939" t="s">
        <v>723</v>
      </c>
      <c r="K37" s="134"/>
      <c r="L37" s="426">
        <v>9</v>
      </c>
      <c r="M37" s="248" t="s">
        <v>109</v>
      </c>
      <c r="N37" s="230"/>
      <c r="O37" s="757"/>
      <c r="P37" s="426">
        <v>9</v>
      </c>
      <c r="Q37" s="248" t="s">
        <v>206</v>
      </c>
      <c r="R37" s="524"/>
      <c r="S37" s="426">
        <v>9</v>
      </c>
      <c r="T37" s="730" t="s">
        <v>5</v>
      </c>
      <c r="U37" s="248" t="s">
        <v>206</v>
      </c>
      <c r="V37" s="524"/>
      <c r="W37" s="115"/>
      <c r="X37" s="426">
        <v>9</v>
      </c>
      <c r="Y37" s="1163" t="s">
        <v>593</v>
      </c>
      <c r="Z37" s="115"/>
      <c r="AA37" s="426">
        <v>9</v>
      </c>
      <c r="AB37" s="248" t="s">
        <v>206</v>
      </c>
      <c r="AC37" s="524"/>
      <c r="AD37" s="426">
        <v>9</v>
      </c>
      <c r="AE37" s="248" t="s">
        <v>109</v>
      </c>
      <c r="AF37" s="524"/>
      <c r="AG37" s="426">
        <v>9</v>
      </c>
      <c r="AH37" s="730" t="s">
        <v>5</v>
      </c>
      <c r="AI37" s="343" t="s">
        <v>206</v>
      </c>
      <c r="AJ37" s="524"/>
      <c r="AK37" s="115"/>
      <c r="AL37" s="426">
        <v>9</v>
      </c>
      <c r="AM37" s="966" t="s">
        <v>593</v>
      </c>
      <c r="AN37" s="115"/>
      <c r="AO37" s="426">
        <v>9</v>
      </c>
      <c r="AP37" s="343" t="s">
        <v>206</v>
      </c>
      <c r="AQ37" s="524"/>
      <c r="AR37" s="426">
        <v>9</v>
      </c>
      <c r="AS37" s="343" t="s">
        <v>109</v>
      </c>
      <c r="AT37" s="524"/>
      <c r="AU37" s="426">
        <v>9</v>
      </c>
      <c r="AV37" s="1163" t="s">
        <v>592</v>
      </c>
      <c r="AW37" s="328"/>
      <c r="AY37" s="426">
        <v>9</v>
      </c>
      <c r="AZ37" s="1163" t="s">
        <v>592</v>
      </c>
      <c r="BA37" s="328"/>
    </row>
    <row r="38" spans="1:53" ht="15.75" customHeight="1" x14ac:dyDescent="0.25">
      <c r="A38" s="426">
        <v>10</v>
      </c>
      <c r="B38" s="515" t="s">
        <v>6</v>
      </c>
      <c r="C38" s="248" t="s">
        <v>97</v>
      </c>
      <c r="D38" s="203" t="s">
        <v>130</v>
      </c>
      <c r="E38" s="524" t="s">
        <v>273</v>
      </c>
      <c r="F38" s="918">
        <v>4.0999999999999996</v>
      </c>
      <c r="H38" s="426">
        <v>10</v>
      </c>
      <c r="I38" s="1162" t="s">
        <v>593</v>
      </c>
      <c r="J38" s="939" t="s">
        <v>723</v>
      </c>
      <c r="K38" s="134"/>
      <c r="L38" s="426">
        <v>10</v>
      </c>
      <c r="M38" s="248" t="s">
        <v>97</v>
      </c>
      <c r="N38" s="230"/>
      <c r="O38" s="757"/>
      <c r="P38" s="426">
        <v>10</v>
      </c>
      <c r="Q38" s="185" t="s">
        <v>331</v>
      </c>
      <c r="R38" s="718"/>
      <c r="S38" s="426">
        <v>10</v>
      </c>
      <c r="T38" s="730" t="s">
        <v>6</v>
      </c>
      <c r="U38" s="248" t="s">
        <v>97</v>
      </c>
      <c r="V38" s="718"/>
      <c r="W38" s="115"/>
      <c r="X38" s="426">
        <v>10</v>
      </c>
      <c r="Y38" s="1163" t="s">
        <v>593</v>
      </c>
      <c r="Z38" s="115"/>
      <c r="AA38" s="426">
        <v>10</v>
      </c>
      <c r="AB38" s="248" t="s">
        <v>97</v>
      </c>
      <c r="AC38" s="718"/>
      <c r="AD38" s="426">
        <v>10</v>
      </c>
      <c r="AE38" s="185" t="s">
        <v>331</v>
      </c>
      <c r="AF38" s="718"/>
      <c r="AG38" s="426">
        <v>10</v>
      </c>
      <c r="AH38" s="730" t="s">
        <v>6</v>
      </c>
      <c r="AI38" s="343" t="s">
        <v>97</v>
      </c>
      <c r="AJ38" s="1044"/>
      <c r="AK38" s="115"/>
      <c r="AL38" s="426">
        <v>10</v>
      </c>
      <c r="AM38" s="966" t="s">
        <v>593</v>
      </c>
      <c r="AN38" s="115"/>
      <c r="AO38" s="426">
        <v>10</v>
      </c>
      <c r="AP38" s="343" t="s">
        <v>97</v>
      </c>
      <c r="AQ38" s="718"/>
      <c r="AR38" s="426">
        <v>10</v>
      </c>
      <c r="AS38" s="185" t="s">
        <v>331</v>
      </c>
      <c r="AT38" s="718"/>
      <c r="AU38" s="426">
        <v>10</v>
      </c>
      <c r="AV38" s="1163" t="s">
        <v>592</v>
      </c>
      <c r="AY38" s="426">
        <v>10</v>
      </c>
      <c r="AZ38" s="1163" t="s">
        <v>592</v>
      </c>
    </row>
    <row r="39" spans="1:53" ht="15.75" customHeight="1" x14ac:dyDescent="0.25">
      <c r="A39" s="426">
        <v>11</v>
      </c>
      <c r="B39" s="515" t="s">
        <v>7</v>
      </c>
      <c r="C39" s="248" t="s">
        <v>93</v>
      </c>
      <c r="D39" s="203" t="s">
        <v>130</v>
      </c>
      <c r="E39" s="524"/>
      <c r="F39" s="909"/>
      <c r="H39" s="426">
        <v>11</v>
      </c>
      <c r="I39" s="966" t="s">
        <v>93</v>
      </c>
      <c r="J39" s="203" t="s">
        <v>130</v>
      </c>
      <c r="L39" s="426">
        <v>11</v>
      </c>
      <c r="M39" s="185" t="s">
        <v>331</v>
      </c>
      <c r="N39" s="230"/>
      <c r="O39" s="757"/>
      <c r="P39" s="426">
        <v>11</v>
      </c>
      <c r="Q39" s="248" t="s">
        <v>97</v>
      </c>
      <c r="R39" s="201"/>
      <c r="S39" s="426">
        <v>11</v>
      </c>
      <c r="T39" s="730" t="s">
        <v>7</v>
      </c>
      <c r="U39" s="248" t="s">
        <v>93</v>
      </c>
      <c r="V39" s="201"/>
      <c r="W39" s="115"/>
      <c r="X39" s="426">
        <v>11</v>
      </c>
      <c r="Y39" s="966" t="s">
        <v>93</v>
      </c>
      <c r="Z39" s="115"/>
      <c r="AA39" s="426">
        <v>11</v>
      </c>
      <c r="AB39" s="185" t="s">
        <v>331</v>
      </c>
      <c r="AC39" s="201"/>
      <c r="AD39" s="426">
        <v>11</v>
      </c>
      <c r="AE39" s="248" t="s">
        <v>97</v>
      </c>
      <c r="AF39" s="201"/>
      <c r="AG39" s="426">
        <v>11</v>
      </c>
      <c r="AH39" s="730" t="s">
        <v>7</v>
      </c>
      <c r="AI39" s="343" t="s">
        <v>93</v>
      </c>
      <c r="AJ39" s="524"/>
      <c r="AK39" s="115"/>
      <c r="AL39" s="426">
        <v>11</v>
      </c>
      <c r="AM39" s="966" t="s">
        <v>93</v>
      </c>
      <c r="AN39" s="115"/>
      <c r="AO39" s="426">
        <v>11</v>
      </c>
      <c r="AP39" s="185" t="s">
        <v>331</v>
      </c>
      <c r="AQ39" s="201"/>
      <c r="AR39" s="426">
        <v>11</v>
      </c>
      <c r="AS39" s="343" t="s">
        <v>97</v>
      </c>
      <c r="AT39" s="201"/>
      <c r="AU39" s="426">
        <v>11</v>
      </c>
      <c r="AV39" s="185" t="s">
        <v>331</v>
      </c>
      <c r="AY39" s="426">
        <v>11</v>
      </c>
      <c r="AZ39" s="185" t="s">
        <v>331</v>
      </c>
    </row>
    <row r="40" spans="1:53" ht="15.75" customHeight="1" x14ac:dyDescent="0.25">
      <c r="A40" s="426">
        <v>12</v>
      </c>
      <c r="B40" s="515" t="s">
        <v>46</v>
      </c>
      <c r="C40" s="252" t="s">
        <v>108</v>
      </c>
      <c r="D40" s="203" t="s">
        <v>130</v>
      </c>
      <c r="E40" s="524"/>
      <c r="F40" s="918">
        <v>4.2</v>
      </c>
      <c r="H40" s="426">
        <v>12</v>
      </c>
      <c r="I40" s="1162" t="s">
        <v>593</v>
      </c>
      <c r="J40" s="939" t="s">
        <v>723</v>
      </c>
      <c r="L40" s="426">
        <v>12</v>
      </c>
      <c r="M40" s="248" t="s">
        <v>108</v>
      </c>
      <c r="N40" s="230"/>
      <c r="O40" s="757"/>
      <c r="P40" s="426">
        <v>12</v>
      </c>
      <c r="Q40" s="248" t="s">
        <v>108</v>
      </c>
      <c r="R40" s="1044"/>
      <c r="S40" s="426">
        <v>12</v>
      </c>
      <c r="T40" s="730" t="s">
        <v>46</v>
      </c>
      <c r="U40" s="248" t="s">
        <v>108</v>
      </c>
      <c r="V40" s="1044"/>
      <c r="W40" s="115"/>
      <c r="X40" s="426">
        <v>12</v>
      </c>
      <c r="Y40" s="1163" t="s">
        <v>593</v>
      </c>
      <c r="Z40" s="115"/>
      <c r="AA40" s="426">
        <v>12</v>
      </c>
      <c r="AB40" s="248" t="s">
        <v>108</v>
      </c>
      <c r="AC40" s="1044"/>
      <c r="AD40" s="426">
        <v>12</v>
      </c>
      <c r="AE40" s="248" t="s">
        <v>108</v>
      </c>
      <c r="AF40" s="1044"/>
      <c r="AG40" s="426">
        <v>12</v>
      </c>
      <c r="AH40" s="730" t="s">
        <v>46</v>
      </c>
      <c r="AI40" s="343" t="s">
        <v>108</v>
      </c>
      <c r="AJ40" s="1044"/>
      <c r="AK40" s="115"/>
      <c r="AL40" s="426">
        <v>12</v>
      </c>
      <c r="AM40" s="966" t="s">
        <v>593</v>
      </c>
      <c r="AN40" s="115"/>
      <c r="AO40" s="426">
        <v>12</v>
      </c>
      <c r="AP40" s="343" t="s">
        <v>108</v>
      </c>
      <c r="AQ40" s="1044"/>
      <c r="AR40" s="426">
        <v>12</v>
      </c>
      <c r="AS40" s="343" t="s">
        <v>108</v>
      </c>
      <c r="AT40" s="1044"/>
      <c r="AU40" s="426">
        <v>12</v>
      </c>
      <c r="AV40" s="1163" t="s">
        <v>592</v>
      </c>
      <c r="AY40" s="426">
        <v>12</v>
      </c>
      <c r="AZ40" s="1163" t="s">
        <v>592</v>
      </c>
    </row>
    <row r="41" spans="1:53" ht="15.75" customHeight="1" x14ac:dyDescent="0.25">
      <c r="A41" s="426">
        <v>13</v>
      </c>
      <c r="B41" s="515" t="s">
        <v>8</v>
      </c>
      <c r="C41" s="796"/>
      <c r="D41" s="203" t="s">
        <v>43</v>
      </c>
      <c r="E41" s="524" t="s">
        <v>273</v>
      </c>
      <c r="F41" s="908">
        <v>4.3</v>
      </c>
      <c r="H41" s="426">
        <v>13</v>
      </c>
      <c r="I41" s="1162" t="s">
        <v>593</v>
      </c>
      <c r="J41" s="203" t="s">
        <v>723</v>
      </c>
      <c r="L41" s="426">
        <v>13</v>
      </c>
      <c r="M41" s="796"/>
      <c r="N41" s="230"/>
      <c r="O41" s="757"/>
      <c r="P41" s="426">
        <v>13</v>
      </c>
      <c r="Q41" s="298"/>
      <c r="R41" s="718"/>
      <c r="S41" s="426">
        <v>13</v>
      </c>
      <c r="T41" s="730" t="s">
        <v>8</v>
      </c>
      <c r="U41" s="796"/>
      <c r="V41" s="718"/>
      <c r="W41" s="115"/>
      <c r="X41" s="426">
        <v>13</v>
      </c>
      <c r="Y41" s="1163" t="s">
        <v>593</v>
      </c>
      <c r="Z41" s="115"/>
      <c r="AA41" s="426">
        <v>13</v>
      </c>
      <c r="AB41" s="796"/>
      <c r="AC41" s="718"/>
      <c r="AD41" s="426">
        <v>13</v>
      </c>
      <c r="AE41" s="298"/>
      <c r="AF41" s="718"/>
      <c r="AG41" s="426">
        <v>13</v>
      </c>
      <c r="AH41" s="730" t="s">
        <v>8</v>
      </c>
      <c r="AI41" s="796"/>
      <c r="AJ41" s="1044"/>
      <c r="AK41" s="115"/>
      <c r="AL41" s="426">
        <v>13</v>
      </c>
      <c r="AM41" s="966" t="s">
        <v>593</v>
      </c>
      <c r="AN41" s="115"/>
      <c r="AO41" s="426">
        <v>13</v>
      </c>
      <c r="AP41" s="796"/>
      <c r="AQ41" s="718"/>
      <c r="AR41" s="426">
        <v>13</v>
      </c>
      <c r="AS41" s="298"/>
      <c r="AT41" s="718"/>
      <c r="AU41" s="426">
        <v>13</v>
      </c>
      <c r="AV41" s="1163" t="s">
        <v>592</v>
      </c>
      <c r="AY41" s="426">
        <v>13</v>
      </c>
      <c r="AZ41" s="1163" t="s">
        <v>592</v>
      </c>
    </row>
    <row r="42" spans="1:53" ht="15.75" customHeight="1" x14ac:dyDescent="0.25">
      <c r="A42" s="426">
        <v>14</v>
      </c>
      <c r="B42" s="515" t="s">
        <v>9</v>
      </c>
      <c r="C42" s="39"/>
      <c r="D42" s="203" t="s">
        <v>43</v>
      </c>
      <c r="F42" s="911"/>
      <c r="H42" s="426">
        <v>14</v>
      </c>
      <c r="I42" s="1162" t="s">
        <v>593</v>
      </c>
      <c r="J42" s="203" t="s">
        <v>723</v>
      </c>
      <c r="L42" s="426">
        <v>14</v>
      </c>
      <c r="M42" s="86" t="s">
        <v>203</v>
      </c>
      <c r="N42" s="230"/>
      <c r="O42" s="757"/>
      <c r="P42" s="426">
        <v>14</v>
      </c>
      <c r="Q42" s="86" t="s">
        <v>203</v>
      </c>
      <c r="R42" s="524"/>
      <c r="S42" s="426">
        <v>14</v>
      </c>
      <c r="T42" s="730" t="s">
        <v>9</v>
      </c>
      <c r="U42" s="68"/>
      <c r="V42" s="524"/>
      <c r="W42" s="115"/>
      <c r="X42" s="426">
        <v>14</v>
      </c>
      <c r="Y42" s="1163" t="s">
        <v>593</v>
      </c>
      <c r="Z42" s="115"/>
      <c r="AA42" s="426">
        <v>14</v>
      </c>
      <c r="AB42" s="86" t="s">
        <v>203</v>
      </c>
      <c r="AC42" s="524"/>
      <c r="AD42" s="426">
        <v>14</v>
      </c>
      <c r="AE42" s="86" t="s">
        <v>203</v>
      </c>
      <c r="AF42" s="524"/>
      <c r="AG42" s="426">
        <v>14</v>
      </c>
      <c r="AH42" s="730" t="s">
        <v>9</v>
      </c>
      <c r="AI42" s="68"/>
      <c r="AJ42" s="524"/>
      <c r="AK42" s="115"/>
      <c r="AL42" s="426">
        <v>14</v>
      </c>
      <c r="AM42" s="966" t="s">
        <v>593</v>
      </c>
      <c r="AN42" s="115"/>
      <c r="AO42" s="426">
        <v>14</v>
      </c>
      <c r="AP42" s="86" t="s">
        <v>203</v>
      </c>
      <c r="AQ42" s="524"/>
      <c r="AR42" s="426">
        <v>14</v>
      </c>
      <c r="AS42" s="86" t="s">
        <v>203</v>
      </c>
      <c r="AT42" s="524"/>
      <c r="AU42" s="426">
        <v>14</v>
      </c>
      <c r="AV42" s="1163" t="s">
        <v>592</v>
      </c>
      <c r="AY42" s="426">
        <v>14</v>
      </c>
      <c r="AZ42" s="1163" t="s">
        <v>592</v>
      </c>
    </row>
    <row r="43" spans="1:53" ht="15.75" x14ac:dyDescent="0.25">
      <c r="A43" s="426">
        <v>15</v>
      </c>
      <c r="B43" s="515" t="s">
        <v>10</v>
      </c>
      <c r="C43" s="170"/>
      <c r="D43" s="203" t="s">
        <v>43</v>
      </c>
      <c r="F43" s="918"/>
      <c r="H43" s="426">
        <v>15</v>
      </c>
      <c r="I43" s="1162" t="s">
        <v>593</v>
      </c>
      <c r="J43" s="203" t="s">
        <v>723</v>
      </c>
      <c r="L43" s="426">
        <v>15</v>
      </c>
      <c r="M43" s="257"/>
      <c r="N43" s="230"/>
      <c r="O43" s="757"/>
      <c r="P43" s="426">
        <v>15</v>
      </c>
      <c r="Q43" s="257"/>
      <c r="R43" s="524"/>
      <c r="S43" s="426">
        <v>15</v>
      </c>
      <c r="T43" s="730" t="s">
        <v>10</v>
      </c>
      <c r="U43" s="257"/>
      <c r="V43" s="524"/>
      <c r="W43" s="115"/>
      <c r="X43" s="426">
        <v>15</v>
      </c>
      <c r="Y43" s="1163" t="s">
        <v>593</v>
      </c>
      <c r="Z43" s="115"/>
      <c r="AA43" s="426">
        <v>15</v>
      </c>
      <c r="AB43" s="257"/>
      <c r="AC43" s="524"/>
      <c r="AD43" s="426">
        <v>15</v>
      </c>
      <c r="AE43" s="257"/>
      <c r="AF43" s="524"/>
      <c r="AG43" s="426">
        <v>15</v>
      </c>
      <c r="AH43" s="730" t="s">
        <v>10</v>
      </c>
      <c r="AI43" s="257"/>
      <c r="AJ43" s="524"/>
      <c r="AK43" s="115"/>
      <c r="AL43" s="426">
        <v>15</v>
      </c>
      <c r="AM43" s="966" t="s">
        <v>593</v>
      </c>
      <c r="AN43" s="115"/>
      <c r="AO43" s="426">
        <v>15</v>
      </c>
      <c r="AP43" s="257"/>
      <c r="AQ43" s="524"/>
      <c r="AR43" s="426">
        <v>15</v>
      </c>
      <c r="AS43" s="257"/>
      <c r="AT43" s="524"/>
      <c r="AU43" s="426">
        <v>15</v>
      </c>
      <c r="AV43" s="1163" t="s">
        <v>592</v>
      </c>
      <c r="AY43" s="426">
        <v>15</v>
      </c>
      <c r="AZ43" s="1163" t="s">
        <v>592</v>
      </c>
    </row>
    <row r="44" spans="1:53" ht="15.75" customHeight="1" x14ac:dyDescent="0.25">
      <c r="A44" s="426">
        <v>16</v>
      </c>
      <c r="B44" s="515" t="s">
        <v>41</v>
      </c>
      <c r="C44" s="68"/>
      <c r="D44" s="203" t="s">
        <v>44</v>
      </c>
      <c r="E44" s="524" t="s">
        <v>273</v>
      </c>
      <c r="F44" s="909"/>
      <c r="H44" s="426">
        <v>16</v>
      </c>
      <c r="I44" s="1162" t="s">
        <v>593</v>
      </c>
      <c r="J44" s="939" t="s">
        <v>723</v>
      </c>
      <c r="K44" s="115"/>
      <c r="L44" s="426">
        <v>16</v>
      </c>
      <c r="M44" s="248" t="s">
        <v>97</v>
      </c>
      <c r="N44" s="230"/>
      <c r="O44" s="757"/>
      <c r="P44" s="426">
        <v>16</v>
      </c>
      <c r="Q44" s="1090" t="s">
        <v>97</v>
      </c>
      <c r="R44" s="524"/>
      <c r="S44" s="426">
        <v>16</v>
      </c>
      <c r="T44" s="730" t="s">
        <v>41</v>
      </c>
      <c r="U44" s="68"/>
      <c r="V44" s="524"/>
      <c r="X44" s="426">
        <v>16</v>
      </c>
      <c r="Y44" s="1163" t="s">
        <v>593</v>
      </c>
      <c r="AA44" s="426">
        <v>16</v>
      </c>
      <c r="AB44" s="248" t="s">
        <v>97</v>
      </c>
      <c r="AC44" s="524"/>
      <c r="AD44" s="426">
        <v>16</v>
      </c>
      <c r="AE44" s="185" t="s">
        <v>331</v>
      </c>
      <c r="AF44" s="524"/>
      <c r="AG44" s="426">
        <v>16</v>
      </c>
      <c r="AH44" s="730" t="s">
        <v>41</v>
      </c>
      <c r="AI44" s="68"/>
      <c r="AJ44" s="524"/>
      <c r="AL44" s="426">
        <v>16</v>
      </c>
      <c r="AM44" s="966" t="s">
        <v>593</v>
      </c>
      <c r="AO44" s="426">
        <v>16</v>
      </c>
      <c r="AP44" s="343" t="s">
        <v>97</v>
      </c>
      <c r="AQ44" s="524"/>
      <c r="AR44" s="426">
        <v>16</v>
      </c>
      <c r="AS44" s="185" t="s">
        <v>331</v>
      </c>
      <c r="AT44" s="524"/>
      <c r="AU44" s="426">
        <v>16</v>
      </c>
      <c r="AV44" s="1163" t="s">
        <v>592</v>
      </c>
      <c r="AY44" s="426">
        <v>16</v>
      </c>
      <c r="AZ44" s="1163" t="s">
        <v>592</v>
      </c>
    </row>
    <row r="45" spans="1:53" ht="15.75" customHeight="1" x14ac:dyDescent="0.25">
      <c r="A45" s="426">
        <v>17</v>
      </c>
      <c r="B45" s="515" t="s">
        <v>11</v>
      </c>
      <c r="C45" s="248" t="s">
        <v>97</v>
      </c>
      <c r="D45" s="203" t="s">
        <v>43</v>
      </c>
      <c r="E45" s="524" t="s">
        <v>273</v>
      </c>
      <c r="F45" s="908">
        <v>4.5999999999999996</v>
      </c>
      <c r="H45" s="426">
        <v>17</v>
      </c>
      <c r="I45" s="1162" t="s">
        <v>593</v>
      </c>
      <c r="J45" s="203" t="s">
        <v>723</v>
      </c>
      <c r="L45" s="426">
        <v>17</v>
      </c>
      <c r="M45" s="248" t="s">
        <v>97</v>
      </c>
      <c r="N45" s="230"/>
      <c r="O45" s="757"/>
      <c r="P45" s="426">
        <v>17</v>
      </c>
      <c r="Q45" s="185" t="s">
        <v>331</v>
      </c>
      <c r="R45" s="201"/>
      <c r="S45" s="426">
        <v>17</v>
      </c>
      <c r="T45" s="730" t="s">
        <v>11</v>
      </c>
      <c r="U45" s="248" t="s">
        <v>97</v>
      </c>
      <c r="V45" s="201"/>
      <c r="W45" s="115"/>
      <c r="X45" s="426">
        <v>17</v>
      </c>
      <c r="Y45" s="1163" t="s">
        <v>593</v>
      </c>
      <c r="Z45" s="115"/>
      <c r="AA45" s="426">
        <v>17</v>
      </c>
      <c r="AB45" s="248" t="s">
        <v>97</v>
      </c>
      <c r="AC45" s="201"/>
      <c r="AD45" s="426">
        <v>17</v>
      </c>
      <c r="AE45" s="1090" t="s">
        <v>97</v>
      </c>
      <c r="AF45" s="201"/>
      <c r="AG45" s="426">
        <v>17</v>
      </c>
      <c r="AH45" s="730" t="s">
        <v>11</v>
      </c>
      <c r="AI45" s="343" t="s">
        <v>97</v>
      </c>
      <c r="AJ45" s="524"/>
      <c r="AK45" s="115"/>
      <c r="AL45" s="426">
        <v>17</v>
      </c>
      <c r="AM45" s="966" t="s">
        <v>593</v>
      </c>
      <c r="AN45" s="115"/>
      <c r="AO45" s="426">
        <v>17</v>
      </c>
      <c r="AP45" s="343" t="s">
        <v>97</v>
      </c>
      <c r="AQ45" s="201"/>
      <c r="AR45" s="426">
        <v>17</v>
      </c>
      <c r="AS45" s="1090" t="s">
        <v>97</v>
      </c>
      <c r="AT45" s="201"/>
      <c r="AU45" s="426">
        <v>17</v>
      </c>
      <c r="AV45" s="1163" t="s">
        <v>592</v>
      </c>
      <c r="AY45" s="426">
        <v>17</v>
      </c>
      <c r="AZ45" s="1163" t="s">
        <v>592</v>
      </c>
    </row>
    <row r="46" spans="1:53" ht="15.75" customHeight="1" x14ac:dyDescent="0.25">
      <c r="A46" s="426">
        <v>18</v>
      </c>
      <c r="B46" s="515" t="s">
        <v>153</v>
      </c>
      <c r="C46" s="69"/>
      <c r="D46" s="203" t="s">
        <v>43</v>
      </c>
      <c r="E46" s="1789"/>
      <c r="F46" s="908"/>
      <c r="H46" s="426">
        <v>18</v>
      </c>
      <c r="I46" s="1162" t="s">
        <v>593</v>
      </c>
      <c r="J46" s="203" t="s">
        <v>723</v>
      </c>
      <c r="L46" s="426">
        <v>18</v>
      </c>
      <c r="M46" s="69"/>
      <c r="N46" s="230"/>
      <c r="O46" s="757"/>
      <c r="P46" s="426">
        <v>18</v>
      </c>
      <c r="Q46" s="69"/>
      <c r="R46" s="1044"/>
      <c r="S46" s="426">
        <v>18</v>
      </c>
      <c r="T46" s="730" t="s">
        <v>153</v>
      </c>
      <c r="U46" s="69"/>
      <c r="V46" s="1044"/>
      <c r="W46" s="115"/>
      <c r="X46" s="426">
        <v>18</v>
      </c>
      <c r="Y46" s="1163" t="s">
        <v>593</v>
      </c>
      <c r="Z46" s="115"/>
      <c r="AA46" s="426">
        <v>18</v>
      </c>
      <c r="AB46" s="69"/>
      <c r="AC46" s="1044"/>
      <c r="AD46" s="426">
        <v>18</v>
      </c>
      <c r="AE46" s="69"/>
      <c r="AF46" s="1044"/>
      <c r="AG46" s="426">
        <v>18</v>
      </c>
      <c r="AH46" s="730" t="s">
        <v>153</v>
      </c>
      <c r="AI46" s="69"/>
      <c r="AJ46" s="1044"/>
      <c r="AK46" s="115"/>
      <c r="AL46" s="426">
        <v>18</v>
      </c>
      <c r="AM46" s="966" t="s">
        <v>593</v>
      </c>
      <c r="AN46" s="115"/>
      <c r="AO46" s="426">
        <v>18</v>
      </c>
      <c r="AP46" s="69"/>
      <c r="AQ46" s="1044"/>
      <c r="AR46" s="426">
        <v>18</v>
      </c>
      <c r="AS46" s="69"/>
      <c r="AT46" s="1044"/>
      <c r="AU46" s="426">
        <v>18</v>
      </c>
      <c r="AV46" s="928"/>
      <c r="AY46" s="426">
        <v>18</v>
      </c>
      <c r="AZ46" s="928"/>
    </row>
    <row r="47" spans="1:53" ht="15.75" x14ac:dyDescent="0.25">
      <c r="A47" s="2319"/>
      <c r="B47" s="2319"/>
      <c r="C47" s="2319"/>
      <c r="D47" s="1154"/>
      <c r="E47" s="132"/>
      <c r="F47" s="155"/>
      <c r="H47" s="2197"/>
      <c r="I47" s="2197"/>
      <c r="J47" s="2197"/>
      <c r="L47" s="2319"/>
      <c r="M47" s="2319"/>
      <c r="N47" s="230"/>
      <c r="O47" s="757"/>
      <c r="P47" s="2319"/>
      <c r="Q47" s="2319"/>
      <c r="R47" s="524"/>
      <c r="S47" s="2319"/>
      <c r="T47" s="2319"/>
      <c r="U47" s="2319"/>
      <c r="V47" s="524"/>
      <c r="W47" s="115"/>
      <c r="X47" s="2197"/>
      <c r="Y47" s="2197"/>
      <c r="Z47" s="115"/>
      <c r="AA47" s="2319"/>
      <c r="AB47" s="2319"/>
      <c r="AC47" s="524"/>
      <c r="AD47" s="2319"/>
      <c r="AE47" s="2319"/>
      <c r="AF47" s="524"/>
      <c r="AG47" s="2319"/>
      <c r="AH47" s="2319"/>
      <c r="AI47" s="2319"/>
      <c r="AJ47" s="524"/>
      <c r="AK47" s="115"/>
      <c r="AL47" s="2197"/>
      <c r="AM47" s="2197"/>
      <c r="AN47" s="115"/>
      <c r="AO47" s="2319"/>
      <c r="AP47" s="2319"/>
      <c r="AQ47" s="524"/>
      <c r="AR47" s="2319"/>
      <c r="AS47" s="2319"/>
      <c r="AT47" s="524"/>
      <c r="AU47" s="1055"/>
      <c r="AV47" s="927"/>
      <c r="AW47" s="1016"/>
      <c r="AY47" s="1054"/>
      <c r="AZ47" s="941"/>
    </row>
    <row r="48" spans="1:53" ht="15.75" customHeight="1" x14ac:dyDescent="0.25">
      <c r="A48" s="426">
        <v>1</v>
      </c>
      <c r="B48" s="515" t="s">
        <v>49</v>
      </c>
      <c r="C48" s="2094" t="s">
        <v>1203</v>
      </c>
      <c r="D48" s="934" t="s">
        <v>130</v>
      </c>
      <c r="E48" s="524" t="s">
        <v>273</v>
      </c>
      <c r="F48" s="908">
        <v>3.1</v>
      </c>
      <c r="H48" s="426">
        <v>1</v>
      </c>
      <c r="I48" s="973" t="str">
        <f>C48</f>
        <v>549300OZ46BRLZ8Y6F6520190520000111000000000000000000</v>
      </c>
      <c r="J48" s="203" t="s">
        <v>130</v>
      </c>
      <c r="K48" s="115"/>
      <c r="L48" s="426">
        <v>1</v>
      </c>
      <c r="M48" s="1227" t="s">
        <v>922</v>
      </c>
      <c r="N48" s="524" t="s">
        <v>273</v>
      </c>
      <c r="O48" s="395"/>
      <c r="P48" s="426">
        <v>1</v>
      </c>
      <c r="Q48" s="781" t="str">
        <f>M48</f>
        <v>LCHCPRDHSB99123973562374566334XXXX20190420S</v>
      </c>
      <c r="R48" s="524"/>
      <c r="S48" s="426">
        <v>1</v>
      </c>
      <c r="T48" s="730" t="s">
        <v>49</v>
      </c>
      <c r="U48" s="2094" t="s">
        <v>1208</v>
      </c>
      <c r="V48" s="201"/>
      <c r="X48" s="426">
        <v>1</v>
      </c>
      <c r="Y48" s="973" t="str">
        <f>U48</f>
        <v>549300OZ46BRLZ8Y6F6527810981237712000000000000000000</v>
      </c>
      <c r="AA48" s="426">
        <v>1</v>
      </c>
      <c r="AB48" s="1227" t="s">
        <v>923</v>
      </c>
      <c r="AD48" s="426">
        <v>1</v>
      </c>
      <c r="AE48" s="781" t="str">
        <f>AB48</f>
        <v>LCHCPRDHSB34562875361286478555XXXX20190420B</v>
      </c>
      <c r="AG48" s="426">
        <v>1</v>
      </c>
      <c r="AH48" s="730" t="s">
        <v>49</v>
      </c>
      <c r="AI48" s="2094" t="s">
        <v>1209</v>
      </c>
      <c r="AJ48" s="524"/>
      <c r="AL48" s="426">
        <v>1</v>
      </c>
      <c r="AM48" s="973" t="str">
        <f>AI48</f>
        <v>549300OZ46BRLZ8Y6F6545691081123486000000000000000000</v>
      </c>
      <c r="AO48" s="426">
        <v>1</v>
      </c>
      <c r="AP48" s="1227" t="s">
        <v>924</v>
      </c>
      <c r="AR48" s="426">
        <v>1</v>
      </c>
      <c r="AS48" s="342" t="str">
        <f>AP48</f>
        <v>LCHCPRDHSB99123973562374566331XXZX56709231V</v>
      </c>
      <c r="AU48" s="426">
        <v>1</v>
      </c>
      <c r="AV48" s="511"/>
      <c r="AY48" s="426">
        <v>1</v>
      </c>
      <c r="AZ48" s="511"/>
    </row>
    <row r="49" spans="1:54" ht="15.75" customHeight="1" x14ac:dyDescent="0.25">
      <c r="A49" s="426">
        <v>2</v>
      </c>
      <c r="B49" s="515" t="s">
        <v>15</v>
      </c>
      <c r="C49" s="39"/>
      <c r="D49" s="934" t="s">
        <v>44</v>
      </c>
      <c r="E49" s="524"/>
      <c r="F49" s="908">
        <v>8.3000000000000007</v>
      </c>
      <c r="H49" s="426">
        <v>2</v>
      </c>
      <c r="I49" s="1162" t="s">
        <v>593</v>
      </c>
      <c r="J49" s="203" t="s">
        <v>723</v>
      </c>
      <c r="L49" s="426">
        <v>2</v>
      </c>
      <c r="M49" s="781" t="str">
        <f>I48</f>
        <v>549300OZ46BRLZ8Y6F6520190520000111000000000000000000</v>
      </c>
      <c r="N49" s="524" t="s">
        <v>273</v>
      </c>
      <c r="O49" s="395"/>
      <c r="P49" s="426">
        <v>2</v>
      </c>
      <c r="Q49" s="511"/>
      <c r="R49" s="524" t="s">
        <v>273</v>
      </c>
      <c r="S49" s="426">
        <v>2</v>
      </c>
      <c r="T49" s="730" t="s">
        <v>15</v>
      </c>
      <c r="U49" s="68"/>
      <c r="V49" s="201"/>
      <c r="W49" s="115"/>
      <c r="X49" s="426">
        <v>2</v>
      </c>
      <c r="Y49" s="1163" t="s">
        <v>593</v>
      </c>
      <c r="Z49" s="115"/>
      <c r="AA49" s="426">
        <v>2</v>
      </c>
      <c r="AB49" s="300" t="str">
        <f>Y48</f>
        <v>549300OZ46BRLZ8Y6F6527810981237712000000000000000000</v>
      </c>
      <c r="AC49" s="201"/>
      <c r="AD49" s="426">
        <v>2</v>
      </c>
      <c r="AE49" s="68"/>
      <c r="AF49" s="201"/>
      <c r="AG49" s="426">
        <v>2</v>
      </c>
      <c r="AH49" s="730" t="s">
        <v>15</v>
      </c>
      <c r="AI49" s="68"/>
      <c r="AJ49" s="524"/>
      <c r="AK49" s="115"/>
      <c r="AL49" s="426">
        <v>2</v>
      </c>
      <c r="AM49" s="966" t="s">
        <v>593</v>
      </c>
      <c r="AN49" s="115"/>
      <c r="AO49" s="426">
        <v>2</v>
      </c>
      <c r="AP49" s="342" t="str">
        <f>AM48</f>
        <v>549300OZ46BRLZ8Y6F6545691081123486000000000000000000</v>
      </c>
      <c r="AQ49" s="201"/>
      <c r="AR49" s="426">
        <v>2</v>
      </c>
      <c r="AS49" s="68"/>
      <c r="AT49" s="201"/>
      <c r="AU49" s="426">
        <v>2</v>
      </c>
      <c r="AV49" s="1162" t="s">
        <v>592</v>
      </c>
      <c r="AY49" s="426">
        <v>2</v>
      </c>
      <c r="AZ49" s="1162" t="s">
        <v>592</v>
      </c>
    </row>
    <row r="50" spans="1:54" ht="15.75" customHeight="1" x14ac:dyDescent="0.25">
      <c r="A50" s="426">
        <v>3</v>
      </c>
      <c r="B50" s="515" t="s">
        <v>79</v>
      </c>
      <c r="C50" s="720" t="s">
        <v>540</v>
      </c>
      <c r="D50" s="934" t="s">
        <v>130</v>
      </c>
      <c r="E50" s="132"/>
      <c r="F50" s="921">
        <v>9.1999999999999993</v>
      </c>
      <c r="H50" s="426">
        <v>3</v>
      </c>
      <c r="I50" s="720" t="s">
        <v>540</v>
      </c>
      <c r="J50" s="203" t="s">
        <v>130</v>
      </c>
      <c r="L50" s="426">
        <v>3</v>
      </c>
      <c r="M50" s="85" t="s">
        <v>540</v>
      </c>
      <c r="N50" s="230"/>
      <c r="O50" s="757"/>
      <c r="P50" s="426">
        <v>3</v>
      </c>
      <c r="Q50" s="85" t="s">
        <v>540</v>
      </c>
      <c r="R50" s="230"/>
      <c r="S50" s="426">
        <v>3</v>
      </c>
      <c r="T50" s="730" t="s">
        <v>79</v>
      </c>
      <c r="U50" s="85" t="s">
        <v>614</v>
      </c>
      <c r="V50" s="328"/>
      <c r="W50" s="115"/>
      <c r="X50" s="426">
        <v>3</v>
      </c>
      <c r="Y50" s="971" t="s">
        <v>191</v>
      </c>
      <c r="Z50" s="115"/>
      <c r="AA50" s="426">
        <v>3</v>
      </c>
      <c r="AB50" s="85" t="s">
        <v>614</v>
      </c>
      <c r="AC50" s="328"/>
      <c r="AD50" s="426">
        <v>3</v>
      </c>
      <c r="AE50" s="85" t="s">
        <v>614</v>
      </c>
      <c r="AF50" s="328"/>
      <c r="AG50" s="426">
        <v>3</v>
      </c>
      <c r="AH50" s="730" t="s">
        <v>79</v>
      </c>
      <c r="AI50" s="85" t="s">
        <v>676</v>
      </c>
      <c r="AJ50" s="524"/>
      <c r="AK50" s="115"/>
      <c r="AL50" s="426">
        <v>3</v>
      </c>
      <c r="AM50" s="971" t="s">
        <v>676</v>
      </c>
      <c r="AN50" s="115"/>
      <c r="AO50" s="426">
        <v>3</v>
      </c>
      <c r="AP50" s="85" t="s">
        <v>676</v>
      </c>
      <c r="AQ50" s="328"/>
      <c r="AR50" s="426">
        <v>3</v>
      </c>
      <c r="AS50" s="85" t="s">
        <v>676</v>
      </c>
      <c r="AT50" s="328"/>
      <c r="AU50" s="426">
        <v>3</v>
      </c>
      <c r="AV50" s="85" t="s">
        <v>650</v>
      </c>
      <c r="AW50" s="328" t="s">
        <v>273</v>
      </c>
      <c r="AY50" s="426">
        <v>3</v>
      </c>
      <c r="AZ50" s="1232" t="s">
        <v>615</v>
      </c>
      <c r="BA50" s="328" t="s">
        <v>273</v>
      </c>
    </row>
    <row r="51" spans="1:54" ht="15.75" customHeight="1" x14ac:dyDescent="0.25">
      <c r="A51" s="426">
        <v>4</v>
      </c>
      <c r="B51" s="515" t="s">
        <v>34</v>
      </c>
      <c r="C51" s="252" t="s">
        <v>110</v>
      </c>
      <c r="D51" s="934" t="s">
        <v>130</v>
      </c>
      <c r="E51" s="132"/>
      <c r="F51" s="908">
        <v>7.1</v>
      </c>
      <c r="H51" s="426">
        <v>4</v>
      </c>
      <c r="I51" s="1162" t="s">
        <v>593</v>
      </c>
      <c r="J51" s="203" t="s">
        <v>723</v>
      </c>
      <c r="L51" s="426">
        <v>4</v>
      </c>
      <c r="M51" s="699" t="s">
        <v>110</v>
      </c>
      <c r="N51" s="230"/>
      <c r="O51" s="757"/>
      <c r="P51" s="426">
        <v>4</v>
      </c>
      <c r="Q51" s="699" t="s">
        <v>110</v>
      </c>
      <c r="R51" s="230"/>
      <c r="S51" s="426">
        <v>4</v>
      </c>
      <c r="T51" s="730" t="s">
        <v>34</v>
      </c>
      <c r="U51" s="699" t="s">
        <v>110</v>
      </c>
      <c r="V51" s="524"/>
      <c r="W51" s="115"/>
      <c r="X51" s="426">
        <v>4</v>
      </c>
      <c r="Y51" s="1163" t="s">
        <v>593</v>
      </c>
      <c r="Z51" s="115"/>
      <c r="AA51" s="426">
        <v>4</v>
      </c>
      <c r="AB51" s="699" t="s">
        <v>110</v>
      </c>
      <c r="AC51" s="524"/>
      <c r="AD51" s="426">
        <v>4</v>
      </c>
      <c r="AE51" s="699" t="s">
        <v>110</v>
      </c>
      <c r="AF51" s="524"/>
      <c r="AG51" s="426">
        <v>4</v>
      </c>
      <c r="AH51" s="730" t="s">
        <v>34</v>
      </c>
      <c r="AI51" s="343" t="s">
        <v>110</v>
      </c>
      <c r="AJ51" s="524"/>
      <c r="AK51" s="115"/>
      <c r="AL51" s="426">
        <v>4</v>
      </c>
      <c r="AM51" s="966" t="s">
        <v>593</v>
      </c>
      <c r="AN51" s="115"/>
      <c r="AO51" s="426">
        <v>4</v>
      </c>
      <c r="AP51" s="343" t="s">
        <v>110</v>
      </c>
      <c r="AQ51" s="524"/>
      <c r="AR51" s="426">
        <v>4</v>
      </c>
      <c r="AS51" s="699" t="s">
        <v>110</v>
      </c>
      <c r="AT51" s="524"/>
      <c r="AU51" s="426">
        <v>4</v>
      </c>
      <c r="AV51" s="1203" t="s">
        <v>110</v>
      </c>
      <c r="AY51" s="426">
        <v>4</v>
      </c>
      <c r="AZ51" s="1203" t="s">
        <v>110</v>
      </c>
    </row>
    <row r="52" spans="1:54" ht="15.75" customHeight="1" x14ac:dyDescent="0.25">
      <c r="A52" s="426">
        <v>5</v>
      </c>
      <c r="B52" s="515" t="s">
        <v>16</v>
      </c>
      <c r="C52" s="254" t="b">
        <v>0</v>
      </c>
      <c r="D52" s="934" t="s">
        <v>130</v>
      </c>
      <c r="E52" s="132"/>
      <c r="F52" s="908">
        <v>8.1999999999999993</v>
      </c>
      <c r="H52" s="426">
        <v>5</v>
      </c>
      <c r="I52" s="1162" t="s">
        <v>593</v>
      </c>
      <c r="J52" s="203" t="s">
        <v>723</v>
      </c>
      <c r="L52" s="426">
        <v>5</v>
      </c>
      <c r="M52" s="703" t="b">
        <v>1</v>
      </c>
      <c r="N52" s="230"/>
      <c r="O52" s="757"/>
      <c r="P52" s="426">
        <v>5</v>
      </c>
      <c r="Q52" s="703" t="b">
        <v>1</v>
      </c>
      <c r="R52" s="230"/>
      <c r="S52" s="426">
        <v>5</v>
      </c>
      <c r="T52" s="730" t="s">
        <v>16</v>
      </c>
      <c r="U52" s="703" t="b">
        <v>0</v>
      </c>
      <c r="V52" s="524"/>
      <c r="W52" s="115"/>
      <c r="X52" s="426">
        <v>5</v>
      </c>
      <c r="Y52" s="1163" t="s">
        <v>593</v>
      </c>
      <c r="Z52" s="115"/>
      <c r="AA52" s="426">
        <v>5</v>
      </c>
      <c r="AB52" s="703" t="b">
        <v>1</v>
      </c>
      <c r="AC52" s="524"/>
      <c r="AD52" s="426">
        <v>5</v>
      </c>
      <c r="AE52" s="703" t="b">
        <v>1</v>
      </c>
      <c r="AF52" s="524"/>
      <c r="AG52" s="426">
        <v>5</v>
      </c>
      <c r="AH52" s="730" t="s">
        <v>16</v>
      </c>
      <c r="AI52" s="342" t="b">
        <v>0</v>
      </c>
      <c r="AJ52" s="524"/>
      <c r="AK52" s="115"/>
      <c r="AL52" s="426">
        <v>5</v>
      </c>
      <c r="AM52" s="966" t="s">
        <v>593</v>
      </c>
      <c r="AN52" s="115"/>
      <c r="AO52" s="426">
        <v>5</v>
      </c>
      <c r="AP52" s="342" t="b">
        <v>1</v>
      </c>
      <c r="AQ52" s="524"/>
      <c r="AR52" s="426">
        <v>5</v>
      </c>
      <c r="AS52" s="703" t="b">
        <v>1</v>
      </c>
      <c r="AT52" s="524"/>
      <c r="AU52" s="426">
        <v>5</v>
      </c>
      <c r="AV52" s="1163" t="s">
        <v>592</v>
      </c>
      <c r="AY52" s="426">
        <v>5</v>
      </c>
      <c r="AZ52" s="1163" t="s">
        <v>592</v>
      </c>
    </row>
    <row r="53" spans="1:54" ht="15.75" customHeight="1" x14ac:dyDescent="0.25">
      <c r="A53" s="426">
        <v>6</v>
      </c>
      <c r="B53" s="515" t="s">
        <v>50</v>
      </c>
      <c r="C53" s="1875"/>
      <c r="D53" s="934" t="s">
        <v>44</v>
      </c>
      <c r="E53" s="132"/>
      <c r="F53" s="908">
        <v>8.5</v>
      </c>
      <c r="G53" s="757"/>
      <c r="H53" s="1790">
        <v>6</v>
      </c>
      <c r="I53" s="1162" t="s">
        <v>593</v>
      </c>
      <c r="J53" s="939" t="s">
        <v>723</v>
      </c>
      <c r="K53" s="230"/>
      <c r="L53" s="1790">
        <v>6</v>
      </c>
      <c r="M53" s="1800" t="s">
        <v>668</v>
      </c>
      <c r="N53" s="230"/>
      <c r="O53" s="757"/>
      <c r="P53" s="426">
        <v>6</v>
      </c>
      <c r="Q53" s="701" t="s">
        <v>668</v>
      </c>
      <c r="R53" s="230"/>
      <c r="S53" s="426">
        <v>6</v>
      </c>
      <c r="T53" s="730" t="s">
        <v>50</v>
      </c>
      <c r="U53" s="268"/>
      <c r="V53" s="524"/>
      <c r="W53" s="115"/>
      <c r="X53" s="426">
        <v>6</v>
      </c>
      <c r="Y53" s="1163" t="s">
        <v>593</v>
      </c>
      <c r="Z53" s="115"/>
      <c r="AA53" s="426">
        <v>6</v>
      </c>
      <c r="AB53" s="701" t="s">
        <v>673</v>
      </c>
      <c r="AC53" s="524"/>
      <c r="AD53" s="426">
        <v>6</v>
      </c>
      <c r="AE53" s="701" t="s">
        <v>673</v>
      </c>
      <c r="AF53" s="524"/>
      <c r="AG53" s="426">
        <v>6</v>
      </c>
      <c r="AH53" s="730" t="s">
        <v>50</v>
      </c>
      <c r="AI53" s="268"/>
      <c r="AJ53" s="524"/>
      <c r="AK53" s="115"/>
      <c r="AL53" s="426">
        <v>6</v>
      </c>
      <c r="AM53" s="966" t="s">
        <v>593</v>
      </c>
      <c r="AN53" s="115"/>
      <c r="AO53" s="426">
        <v>6</v>
      </c>
      <c r="AP53" s="346" t="s">
        <v>910</v>
      </c>
      <c r="AQ53" s="524"/>
      <c r="AR53" s="426">
        <v>6</v>
      </c>
      <c r="AS53" s="701" t="s">
        <v>910</v>
      </c>
      <c r="AT53" s="524"/>
      <c r="AU53" s="426">
        <v>6</v>
      </c>
      <c r="AV53" s="1163" t="s">
        <v>592</v>
      </c>
      <c r="AY53" s="426">
        <v>6</v>
      </c>
      <c r="AZ53" s="1163" t="s">
        <v>592</v>
      </c>
    </row>
    <row r="54" spans="1:54" ht="15.75" x14ac:dyDescent="0.25">
      <c r="A54" s="426">
        <v>7</v>
      </c>
      <c r="B54" s="515" t="s">
        <v>13</v>
      </c>
      <c r="C54" s="89"/>
      <c r="D54" s="934" t="s">
        <v>44</v>
      </c>
      <c r="E54" s="524" t="s">
        <v>273</v>
      </c>
      <c r="F54" s="908"/>
      <c r="G54" s="757"/>
      <c r="H54" s="1790">
        <v>7</v>
      </c>
      <c r="I54" s="1162" t="s">
        <v>593</v>
      </c>
      <c r="J54" s="939" t="s">
        <v>723</v>
      </c>
      <c r="K54" s="230"/>
      <c r="L54" s="1790">
        <v>7</v>
      </c>
      <c r="M54" s="185" t="s">
        <v>331</v>
      </c>
      <c r="N54" s="230"/>
      <c r="O54" s="757"/>
      <c r="P54" s="426">
        <v>7</v>
      </c>
      <c r="Q54" s="185" t="s">
        <v>331</v>
      </c>
      <c r="R54" s="230"/>
      <c r="S54" s="426">
        <v>7</v>
      </c>
      <c r="T54" s="730" t="s">
        <v>13</v>
      </c>
      <c r="U54" s="298"/>
      <c r="V54" s="524"/>
      <c r="W54" s="115"/>
      <c r="X54" s="426">
        <v>7</v>
      </c>
      <c r="Y54" s="1163" t="s">
        <v>593</v>
      </c>
      <c r="Z54" s="115"/>
      <c r="AA54" s="426">
        <v>7</v>
      </c>
      <c r="AB54" s="185" t="s">
        <v>331</v>
      </c>
      <c r="AC54" s="524"/>
      <c r="AD54" s="426">
        <v>7</v>
      </c>
      <c r="AE54" s="185" t="s">
        <v>331</v>
      </c>
      <c r="AF54" s="524"/>
      <c r="AG54" s="426">
        <v>7</v>
      </c>
      <c r="AH54" s="730" t="s">
        <v>13</v>
      </c>
      <c r="AI54" s="298"/>
      <c r="AJ54" s="524"/>
      <c r="AK54" s="115"/>
      <c r="AL54" s="426">
        <v>7</v>
      </c>
      <c r="AM54" s="966" t="s">
        <v>593</v>
      </c>
      <c r="AN54" s="115"/>
      <c r="AO54" s="426">
        <v>7</v>
      </c>
      <c r="AP54" s="185" t="s">
        <v>331</v>
      </c>
      <c r="AQ54" s="524"/>
      <c r="AR54" s="426">
        <v>7</v>
      </c>
      <c r="AS54" s="185" t="s">
        <v>331</v>
      </c>
      <c r="AT54" s="524"/>
      <c r="AU54" s="426">
        <v>7</v>
      </c>
      <c r="AV54" s="1163" t="s">
        <v>592</v>
      </c>
      <c r="AY54" s="426">
        <v>7</v>
      </c>
      <c r="AZ54" s="1163" t="s">
        <v>592</v>
      </c>
    </row>
    <row r="55" spans="1:54" ht="15.75" customHeight="1" x14ac:dyDescent="0.25">
      <c r="A55" s="426">
        <v>8</v>
      </c>
      <c r="B55" s="515" t="s">
        <v>14</v>
      </c>
      <c r="C55" s="1873" t="s">
        <v>169</v>
      </c>
      <c r="D55" s="934" t="s">
        <v>130</v>
      </c>
      <c r="E55" s="524" t="s">
        <v>273</v>
      </c>
      <c r="F55" s="914" t="s">
        <v>798</v>
      </c>
      <c r="G55" s="757"/>
      <c r="H55" s="1790">
        <v>8</v>
      </c>
      <c r="I55" s="1162" t="s">
        <v>593</v>
      </c>
      <c r="J55" s="939" t="s">
        <v>723</v>
      </c>
      <c r="K55" s="230"/>
      <c r="L55" s="1790">
        <v>8</v>
      </c>
      <c r="M55" s="267" t="s">
        <v>169</v>
      </c>
      <c r="N55" s="524"/>
      <c r="O55" s="395"/>
      <c r="P55" s="426">
        <v>8</v>
      </c>
      <c r="Q55" s="267" t="s">
        <v>169</v>
      </c>
      <c r="R55" s="524"/>
      <c r="S55" s="426">
        <v>8</v>
      </c>
      <c r="T55" s="730" t="s">
        <v>14</v>
      </c>
      <c r="U55" s="267" t="s">
        <v>169</v>
      </c>
      <c r="V55" s="328"/>
      <c r="W55" s="115"/>
      <c r="X55" s="426">
        <v>8</v>
      </c>
      <c r="Y55" s="1163" t="s">
        <v>593</v>
      </c>
      <c r="Z55" s="115"/>
      <c r="AA55" s="426">
        <v>8</v>
      </c>
      <c r="AB55" s="267" t="s">
        <v>169</v>
      </c>
      <c r="AC55" s="328"/>
      <c r="AD55" s="426">
        <v>8</v>
      </c>
      <c r="AE55" s="267" t="s">
        <v>169</v>
      </c>
      <c r="AF55" s="328"/>
      <c r="AG55" s="426">
        <v>8</v>
      </c>
      <c r="AH55" s="730" t="s">
        <v>14</v>
      </c>
      <c r="AI55" s="267" t="s">
        <v>169</v>
      </c>
      <c r="AJ55" s="524"/>
      <c r="AK55" s="115"/>
      <c r="AL55" s="426">
        <v>8</v>
      </c>
      <c r="AM55" s="966" t="s">
        <v>593</v>
      </c>
      <c r="AN55" s="115"/>
      <c r="AO55" s="426">
        <v>8</v>
      </c>
      <c r="AP55" s="267" t="s">
        <v>169</v>
      </c>
      <c r="AQ55" s="328"/>
      <c r="AR55" s="426">
        <v>8</v>
      </c>
      <c r="AS55" s="267" t="s">
        <v>169</v>
      </c>
      <c r="AT55" s="328"/>
      <c r="AU55" s="426">
        <v>8</v>
      </c>
      <c r="AV55" s="1163" t="s">
        <v>592</v>
      </c>
      <c r="AY55" s="426">
        <v>8</v>
      </c>
      <c r="AZ55" s="1163" t="s">
        <v>592</v>
      </c>
    </row>
    <row r="56" spans="1:54" ht="15.75" customHeight="1" x14ac:dyDescent="0.25">
      <c r="A56" s="426">
        <v>9</v>
      </c>
      <c r="B56" s="515" t="s">
        <v>51</v>
      </c>
      <c r="C56" s="1807" t="s">
        <v>148</v>
      </c>
      <c r="D56" s="934" t="s">
        <v>130</v>
      </c>
      <c r="E56" s="524" t="s">
        <v>273</v>
      </c>
      <c r="F56" s="908">
        <v>8.4</v>
      </c>
      <c r="G56" s="757"/>
      <c r="H56" s="1790">
        <v>9</v>
      </c>
      <c r="I56" s="1162" t="s">
        <v>593</v>
      </c>
      <c r="J56" s="203" t="s">
        <v>723</v>
      </c>
      <c r="K56" s="115"/>
      <c r="L56" s="1790">
        <v>9</v>
      </c>
      <c r="M56" s="1808" t="s">
        <v>148</v>
      </c>
      <c r="N56" s="230"/>
      <c r="O56" s="757"/>
      <c r="P56" s="426">
        <v>9</v>
      </c>
      <c r="Q56" s="651" t="s">
        <v>148</v>
      </c>
      <c r="R56" s="230"/>
      <c r="S56" s="426">
        <v>9</v>
      </c>
      <c r="T56" s="730" t="s">
        <v>51</v>
      </c>
      <c r="U56" s="106"/>
      <c r="V56" s="524"/>
      <c r="X56" s="426">
        <v>9</v>
      </c>
      <c r="Y56" s="1163" t="s">
        <v>593</v>
      </c>
      <c r="AA56" s="426">
        <v>9</v>
      </c>
      <c r="AB56" s="250" t="s">
        <v>148</v>
      </c>
      <c r="AC56" s="524"/>
      <c r="AD56" s="426">
        <v>9</v>
      </c>
      <c r="AE56" s="250" t="s">
        <v>148</v>
      </c>
      <c r="AF56" s="524"/>
      <c r="AG56" s="426">
        <v>9</v>
      </c>
      <c r="AH56" s="730" t="s">
        <v>51</v>
      </c>
      <c r="AI56" s="106"/>
      <c r="AJ56" s="524"/>
      <c r="AL56" s="426">
        <v>9</v>
      </c>
      <c r="AM56" s="966" t="s">
        <v>593</v>
      </c>
      <c r="AO56" s="426">
        <v>9</v>
      </c>
      <c r="AP56" s="344" t="s">
        <v>148</v>
      </c>
      <c r="AQ56" s="524"/>
      <c r="AR56" s="426">
        <v>9</v>
      </c>
      <c r="AS56" s="703" t="s">
        <v>148</v>
      </c>
      <c r="AT56" s="524"/>
      <c r="AU56" s="426">
        <v>9</v>
      </c>
      <c r="AV56" s="703" t="s">
        <v>148</v>
      </c>
      <c r="AY56" s="426">
        <v>9</v>
      </c>
      <c r="AZ56" s="703" t="s">
        <v>148</v>
      </c>
    </row>
    <row r="57" spans="1:54" ht="15.75" customHeight="1" x14ac:dyDescent="0.25">
      <c r="A57" s="426">
        <v>10</v>
      </c>
      <c r="B57" s="515" t="s">
        <v>35</v>
      </c>
      <c r="C57" s="1807" t="s">
        <v>608</v>
      </c>
      <c r="D57" s="934" t="s">
        <v>44</v>
      </c>
      <c r="F57" s="908"/>
      <c r="G57" s="757"/>
      <c r="H57" s="1790">
        <v>10</v>
      </c>
      <c r="I57" s="1162" t="s">
        <v>593</v>
      </c>
      <c r="J57" s="203" t="s">
        <v>723</v>
      </c>
      <c r="K57" s="230"/>
      <c r="L57" s="1790">
        <v>10</v>
      </c>
      <c r="M57" s="1808" t="s">
        <v>953</v>
      </c>
      <c r="N57" s="132"/>
      <c r="O57" s="175"/>
      <c r="P57" s="426">
        <v>10</v>
      </c>
      <c r="Q57" s="1286" t="str">
        <f>M57</f>
        <v>LCHLtdRepoRulebook</v>
      </c>
      <c r="R57" s="132"/>
      <c r="S57" s="426">
        <v>10</v>
      </c>
      <c r="T57" s="730" t="s">
        <v>35</v>
      </c>
      <c r="U57" s="106"/>
      <c r="V57" s="524"/>
      <c r="W57" s="115"/>
      <c r="X57" s="426">
        <v>10</v>
      </c>
      <c r="Y57" s="1163" t="s">
        <v>593</v>
      </c>
      <c r="Z57" s="115"/>
      <c r="AA57" s="426">
        <v>10</v>
      </c>
      <c r="AB57" s="1286" t="str">
        <f>Q57</f>
        <v>LCHLtdRepoRulebook</v>
      </c>
      <c r="AC57" s="328"/>
      <c r="AD57" s="545">
        <v>10</v>
      </c>
      <c r="AE57" s="1286" t="str">
        <f>AB57</f>
        <v>LCHLtdRepoRulebook</v>
      </c>
      <c r="AF57" s="328"/>
      <c r="AG57" s="545">
        <v>10</v>
      </c>
      <c r="AH57" s="1288" t="s">
        <v>35</v>
      </c>
      <c r="AI57" s="1287"/>
      <c r="AJ57" s="524"/>
      <c r="AK57" s="135"/>
      <c r="AL57" s="545">
        <v>10</v>
      </c>
      <c r="AM57" s="1286" t="s">
        <v>593</v>
      </c>
      <c r="AN57" s="135"/>
      <c r="AO57" s="545">
        <v>10</v>
      </c>
      <c r="AP57" s="1286" t="str">
        <f>AE57</f>
        <v>LCHLtdRepoRulebook</v>
      </c>
      <c r="AQ57" s="328"/>
      <c r="AR57" s="545">
        <v>10</v>
      </c>
      <c r="AS57" s="1286" t="str">
        <f>AP57</f>
        <v>LCHLtdRepoRulebook</v>
      </c>
      <c r="AT57" s="328"/>
      <c r="AU57" s="545">
        <v>10</v>
      </c>
      <c r="AV57" s="1970" t="str">
        <f>AS57</f>
        <v>LCHLtdRepoRulebook</v>
      </c>
      <c r="AW57" s="139"/>
      <c r="AX57" s="139"/>
      <c r="AY57" s="545">
        <v>10</v>
      </c>
      <c r="AZ57" s="1970" t="str">
        <f>AV57</f>
        <v>LCHLtdRepoRulebook</v>
      </c>
      <c r="BA57" s="139"/>
      <c r="BB57" s="139"/>
    </row>
    <row r="58" spans="1:54" ht="15.75" customHeight="1" x14ac:dyDescent="0.25">
      <c r="A58" s="426">
        <v>11</v>
      </c>
      <c r="B58" s="515" t="s">
        <v>52</v>
      </c>
      <c r="C58" s="66"/>
      <c r="D58" s="934" t="s">
        <v>44</v>
      </c>
      <c r="F58" s="908"/>
      <c r="G58" s="757"/>
      <c r="H58" s="1790">
        <v>11</v>
      </c>
      <c r="I58" s="1162" t="s">
        <v>593</v>
      </c>
      <c r="J58" s="203" t="s">
        <v>723</v>
      </c>
      <c r="K58" s="230"/>
      <c r="L58" s="1790">
        <v>11</v>
      </c>
      <c r="M58" s="1805"/>
      <c r="N58" s="132"/>
      <c r="O58" s="175"/>
      <c r="P58" s="426">
        <v>11</v>
      </c>
      <c r="Q58" s="511"/>
      <c r="R58" s="132"/>
      <c r="S58" s="426">
        <v>11</v>
      </c>
      <c r="T58" s="730" t="s">
        <v>52</v>
      </c>
      <c r="U58" s="68"/>
      <c r="V58" s="152"/>
      <c r="W58" s="115"/>
      <c r="X58" s="426">
        <v>11</v>
      </c>
      <c r="Y58" s="1163" t="s">
        <v>593</v>
      </c>
      <c r="Z58" s="115"/>
      <c r="AA58" s="426">
        <v>11</v>
      </c>
      <c r="AB58" s="68"/>
      <c r="AC58" s="152"/>
      <c r="AD58" s="426">
        <v>11</v>
      </c>
      <c r="AE58" s="68"/>
      <c r="AF58" s="152"/>
      <c r="AG58" s="426">
        <v>11</v>
      </c>
      <c r="AH58" s="730" t="s">
        <v>52</v>
      </c>
      <c r="AI58" s="68"/>
      <c r="AJ58" s="152"/>
      <c r="AK58" s="115"/>
      <c r="AL58" s="426">
        <v>11</v>
      </c>
      <c r="AM58" s="966" t="s">
        <v>593</v>
      </c>
      <c r="AN58" s="115"/>
      <c r="AO58" s="426">
        <v>11</v>
      </c>
      <c r="AP58" s="68"/>
      <c r="AQ58" s="152"/>
      <c r="AR58" s="426">
        <v>11</v>
      </c>
      <c r="AS58" s="68"/>
      <c r="AT58" s="152"/>
      <c r="AU58" s="426">
        <v>11</v>
      </c>
      <c r="AV58" s="1238"/>
      <c r="AY58" s="426">
        <v>11</v>
      </c>
      <c r="AZ58" s="1238"/>
    </row>
    <row r="59" spans="1:54" ht="15.75" customHeight="1" x14ac:dyDescent="0.25">
      <c r="A59" s="426">
        <v>12</v>
      </c>
      <c r="B59" s="515" t="s">
        <v>53</v>
      </c>
      <c r="C59" s="1801" t="s">
        <v>666</v>
      </c>
      <c r="D59" s="934" t="s">
        <v>130</v>
      </c>
      <c r="F59" s="50"/>
      <c r="G59" s="757"/>
      <c r="H59" s="1790">
        <v>12</v>
      </c>
      <c r="I59" s="1162" t="s">
        <v>593</v>
      </c>
      <c r="J59" s="939" t="s">
        <v>723</v>
      </c>
      <c r="K59" s="230"/>
      <c r="L59" s="1790">
        <v>12</v>
      </c>
      <c r="M59" s="1800" t="s">
        <v>668</v>
      </c>
      <c r="N59" s="524" t="s">
        <v>273</v>
      </c>
      <c r="O59" s="395"/>
      <c r="P59" s="426">
        <v>12</v>
      </c>
      <c r="Q59" s="701" t="s">
        <v>668</v>
      </c>
      <c r="R59" s="524" t="s">
        <v>273</v>
      </c>
      <c r="S59" s="426">
        <v>12</v>
      </c>
      <c r="T59" s="730" t="s">
        <v>53</v>
      </c>
      <c r="U59" s="701" t="s">
        <v>671</v>
      </c>
      <c r="V59" s="524"/>
      <c r="W59" s="115"/>
      <c r="X59" s="426">
        <v>12</v>
      </c>
      <c r="Y59" s="1163" t="s">
        <v>593</v>
      </c>
      <c r="Z59" s="115"/>
      <c r="AA59" s="426">
        <v>12</v>
      </c>
      <c r="AB59" s="701" t="s">
        <v>674</v>
      </c>
      <c r="AC59" s="524"/>
      <c r="AD59" s="426">
        <v>12</v>
      </c>
      <c r="AE59" s="701" t="s">
        <v>675</v>
      </c>
      <c r="AF59" s="524"/>
      <c r="AG59" s="426">
        <v>12</v>
      </c>
      <c r="AH59" s="730" t="s">
        <v>53</v>
      </c>
      <c r="AI59" s="701" t="s">
        <v>677</v>
      </c>
      <c r="AJ59" s="524"/>
      <c r="AK59" s="115"/>
      <c r="AL59" s="426">
        <v>12</v>
      </c>
      <c r="AM59" s="966" t="s">
        <v>593</v>
      </c>
      <c r="AN59" s="115"/>
      <c r="AO59" s="426">
        <v>12</v>
      </c>
      <c r="AP59" s="701" t="s">
        <v>677</v>
      </c>
      <c r="AQ59" s="524"/>
      <c r="AR59" s="426">
        <v>12</v>
      </c>
      <c r="AS59" s="701" t="s">
        <v>680</v>
      </c>
      <c r="AT59" s="524"/>
      <c r="AU59" s="426">
        <v>12</v>
      </c>
      <c r="AV59" s="1163" t="s">
        <v>592</v>
      </c>
      <c r="AY59" s="426">
        <v>12</v>
      </c>
      <c r="AZ59" s="1163" t="s">
        <v>592</v>
      </c>
    </row>
    <row r="60" spans="1:54" ht="15.75" customHeight="1" x14ac:dyDescent="0.25">
      <c r="A60" s="426">
        <v>13</v>
      </c>
      <c r="B60" s="515" t="s">
        <v>54</v>
      </c>
      <c r="C60" s="720" t="s">
        <v>539</v>
      </c>
      <c r="D60" s="934" t="s">
        <v>130</v>
      </c>
      <c r="F60" s="916"/>
      <c r="H60" s="426">
        <v>13</v>
      </c>
      <c r="I60" s="1162" t="s">
        <v>593</v>
      </c>
      <c r="J60" s="939" t="s">
        <v>723</v>
      </c>
      <c r="L60" s="426">
        <v>13</v>
      </c>
      <c r="M60" s="85" t="s">
        <v>539</v>
      </c>
      <c r="N60" s="230"/>
      <c r="O60" s="757"/>
      <c r="P60" s="426">
        <v>13</v>
      </c>
      <c r="Q60" s="85" t="s">
        <v>539</v>
      </c>
      <c r="R60" s="524"/>
      <c r="S60" s="426">
        <v>13</v>
      </c>
      <c r="T60" s="730" t="s">
        <v>54</v>
      </c>
      <c r="U60" s="85" t="s">
        <v>650</v>
      </c>
      <c r="V60" s="524"/>
      <c r="W60" s="115"/>
      <c r="X60" s="426">
        <v>13</v>
      </c>
      <c r="Y60" s="1163" t="s">
        <v>593</v>
      </c>
      <c r="Z60" s="115"/>
      <c r="AA60" s="426">
        <v>13</v>
      </c>
      <c r="AB60" s="85" t="s">
        <v>650</v>
      </c>
      <c r="AC60" s="524"/>
      <c r="AD60" s="426">
        <v>13</v>
      </c>
      <c r="AE60" s="85" t="s">
        <v>650</v>
      </c>
      <c r="AF60" s="524"/>
      <c r="AG60" s="426">
        <v>13</v>
      </c>
      <c r="AH60" s="730" t="s">
        <v>54</v>
      </c>
      <c r="AI60" s="85" t="s">
        <v>615</v>
      </c>
      <c r="AJ60" s="524"/>
      <c r="AK60" s="115"/>
      <c r="AL60" s="426">
        <v>13</v>
      </c>
      <c r="AM60" s="966" t="s">
        <v>593</v>
      </c>
      <c r="AN60" s="115"/>
      <c r="AO60" s="426">
        <v>13</v>
      </c>
      <c r="AP60" s="85" t="s">
        <v>615</v>
      </c>
      <c r="AQ60" s="524"/>
      <c r="AR60" s="426">
        <v>13</v>
      </c>
      <c r="AS60" s="85" t="s">
        <v>615</v>
      </c>
      <c r="AT60" s="524"/>
      <c r="AU60" s="426">
        <v>13</v>
      </c>
      <c r="AV60" s="1163" t="s">
        <v>592</v>
      </c>
      <c r="AY60" s="426">
        <v>13</v>
      </c>
      <c r="AZ60" s="1163" t="s">
        <v>592</v>
      </c>
    </row>
    <row r="61" spans="1:54" ht="15.75" customHeight="1" x14ac:dyDescent="0.25">
      <c r="A61" s="426">
        <v>14</v>
      </c>
      <c r="B61" s="515" t="s">
        <v>37</v>
      </c>
      <c r="C61" s="720" t="s">
        <v>667</v>
      </c>
      <c r="D61" s="934" t="s">
        <v>44</v>
      </c>
      <c r="F61" s="916"/>
      <c r="H61" s="426">
        <v>14</v>
      </c>
      <c r="I61" s="1162" t="s">
        <v>593</v>
      </c>
      <c r="J61" s="203" t="s">
        <v>723</v>
      </c>
      <c r="L61" s="426">
        <v>14</v>
      </c>
      <c r="M61" s="85" t="s">
        <v>667</v>
      </c>
      <c r="N61" s="230"/>
      <c r="O61" s="757"/>
      <c r="P61" s="426">
        <v>14</v>
      </c>
      <c r="Q61" s="85" t="s">
        <v>667</v>
      </c>
      <c r="R61" s="201"/>
      <c r="S61" s="426">
        <v>14</v>
      </c>
      <c r="T61" s="730" t="s">
        <v>37</v>
      </c>
      <c r="U61" s="85" t="s">
        <v>667</v>
      </c>
      <c r="V61" s="201"/>
      <c r="W61" s="115"/>
      <c r="X61" s="426">
        <v>14</v>
      </c>
      <c r="Y61" s="1163" t="s">
        <v>593</v>
      </c>
      <c r="Z61" s="115"/>
      <c r="AA61" s="426">
        <v>14</v>
      </c>
      <c r="AB61" s="85" t="s">
        <v>667</v>
      </c>
      <c r="AC61" s="201"/>
      <c r="AD61" s="426">
        <v>14</v>
      </c>
      <c r="AE61" s="85" t="s">
        <v>667</v>
      </c>
      <c r="AF61" s="201"/>
      <c r="AG61" s="426">
        <v>14</v>
      </c>
      <c r="AH61" s="730" t="s">
        <v>37</v>
      </c>
      <c r="AI61" s="85" t="s">
        <v>678</v>
      </c>
      <c r="AJ61" s="524"/>
      <c r="AK61" s="115"/>
      <c r="AL61" s="426">
        <v>14</v>
      </c>
      <c r="AM61" s="966" t="s">
        <v>593</v>
      </c>
      <c r="AN61" s="115"/>
      <c r="AO61" s="426">
        <v>14</v>
      </c>
      <c r="AP61" s="85" t="s">
        <v>678</v>
      </c>
      <c r="AQ61" s="201"/>
      <c r="AR61" s="426">
        <v>14</v>
      </c>
      <c r="AS61" s="85" t="s">
        <v>678</v>
      </c>
      <c r="AT61" s="201"/>
      <c r="AU61" s="426">
        <v>14</v>
      </c>
      <c r="AV61" s="1163" t="s">
        <v>592</v>
      </c>
      <c r="AY61" s="426">
        <v>14</v>
      </c>
      <c r="AZ61" s="1163" t="s">
        <v>592</v>
      </c>
    </row>
    <row r="62" spans="1:54" ht="15.75" customHeight="1" x14ac:dyDescent="0.25">
      <c r="A62" s="426">
        <v>15</v>
      </c>
      <c r="B62" s="515" t="s">
        <v>55</v>
      </c>
      <c r="C62" s="1163" t="s">
        <v>901</v>
      </c>
      <c r="D62" s="934" t="s">
        <v>723</v>
      </c>
      <c r="F62" s="908"/>
      <c r="H62" s="426">
        <v>15</v>
      </c>
      <c r="I62" s="720" t="s">
        <v>614</v>
      </c>
      <c r="J62" s="203" t="s">
        <v>130</v>
      </c>
      <c r="L62" s="426">
        <v>15</v>
      </c>
      <c r="M62" s="1163" t="s">
        <v>901</v>
      </c>
      <c r="N62" s="230"/>
      <c r="O62" s="757"/>
      <c r="P62" s="426">
        <v>15</v>
      </c>
      <c r="Q62" s="1163" t="s">
        <v>901</v>
      </c>
      <c r="R62" s="524"/>
      <c r="S62" s="426">
        <v>15</v>
      </c>
      <c r="T62" s="730" t="s">
        <v>55</v>
      </c>
      <c r="U62" s="1163" t="s">
        <v>901</v>
      </c>
      <c r="V62" s="524"/>
      <c r="W62" s="115"/>
      <c r="X62" s="426">
        <v>15</v>
      </c>
      <c r="Y62" s="1232" t="s">
        <v>909</v>
      </c>
      <c r="Z62" s="115"/>
      <c r="AA62" s="426">
        <v>15</v>
      </c>
      <c r="AB62" s="929" t="s">
        <v>797</v>
      </c>
      <c r="AC62" s="524"/>
      <c r="AD62" s="426">
        <v>15</v>
      </c>
      <c r="AE62" s="1163" t="s">
        <v>901</v>
      </c>
      <c r="AF62" s="524"/>
      <c r="AG62" s="426">
        <v>15</v>
      </c>
      <c r="AH62" s="730" t="s">
        <v>55</v>
      </c>
      <c r="AI62" s="1163" t="s">
        <v>901</v>
      </c>
      <c r="AJ62" s="524"/>
      <c r="AK62" s="115"/>
      <c r="AL62" s="426">
        <v>15</v>
      </c>
      <c r="AM62" s="971" t="s">
        <v>193</v>
      </c>
      <c r="AN62" s="115"/>
      <c r="AO62" s="426">
        <v>15</v>
      </c>
      <c r="AP62" s="1163" t="s">
        <v>901</v>
      </c>
      <c r="AQ62" s="524"/>
      <c r="AR62" s="426">
        <v>15</v>
      </c>
      <c r="AS62" s="1163" t="s">
        <v>901</v>
      </c>
      <c r="AT62" s="524"/>
      <c r="AU62" s="426">
        <v>15</v>
      </c>
      <c r="AV62" s="1163" t="s">
        <v>592</v>
      </c>
      <c r="AY62" s="426">
        <v>15</v>
      </c>
      <c r="AZ62" s="1163" t="s">
        <v>592</v>
      </c>
    </row>
    <row r="63" spans="1:54" ht="15.75" customHeight="1" x14ac:dyDescent="0.25">
      <c r="A63" s="426">
        <v>16</v>
      </c>
      <c r="B63" s="515" t="s">
        <v>56</v>
      </c>
      <c r="C63" s="39"/>
      <c r="D63" s="934" t="s">
        <v>44</v>
      </c>
      <c r="E63" s="524" t="s">
        <v>273</v>
      </c>
      <c r="F63" s="908">
        <v>5.3</v>
      </c>
      <c r="H63" s="426">
        <v>16</v>
      </c>
      <c r="I63" s="1162" t="s">
        <v>593</v>
      </c>
      <c r="J63" s="203" t="s">
        <v>723</v>
      </c>
      <c r="L63" s="426">
        <v>16</v>
      </c>
      <c r="M63" s="735"/>
      <c r="N63" s="230"/>
      <c r="O63" s="757"/>
      <c r="P63" s="426">
        <v>16</v>
      </c>
      <c r="Q63" s="735"/>
      <c r="R63" s="328"/>
      <c r="S63" s="426">
        <v>16</v>
      </c>
      <c r="T63" s="730" t="s">
        <v>56</v>
      </c>
      <c r="U63" s="735"/>
      <c r="V63" s="328"/>
      <c r="W63" s="115"/>
      <c r="X63" s="426">
        <v>16</v>
      </c>
      <c r="Y63" s="1163" t="s">
        <v>593</v>
      </c>
      <c r="Z63" s="115"/>
      <c r="AA63" s="426">
        <v>16</v>
      </c>
      <c r="AB63" s="735"/>
      <c r="AC63" s="328"/>
      <c r="AD63" s="426">
        <v>16</v>
      </c>
      <c r="AE63" s="735"/>
      <c r="AF63" s="328"/>
      <c r="AG63" s="426">
        <v>16</v>
      </c>
      <c r="AH63" s="730" t="s">
        <v>56</v>
      </c>
      <c r="AI63" s="735"/>
      <c r="AJ63" s="524"/>
      <c r="AK63" s="115"/>
      <c r="AL63" s="426">
        <v>16</v>
      </c>
      <c r="AM63" s="966" t="s">
        <v>593</v>
      </c>
      <c r="AN63" s="115"/>
      <c r="AO63" s="426">
        <v>16</v>
      </c>
      <c r="AP63" s="735"/>
      <c r="AQ63" s="328"/>
      <c r="AR63" s="426">
        <v>16</v>
      </c>
      <c r="AS63" s="735"/>
      <c r="AT63" s="328"/>
      <c r="AU63" s="426">
        <v>16</v>
      </c>
      <c r="AV63" s="1163" t="s">
        <v>592</v>
      </c>
      <c r="AY63" s="426">
        <v>16</v>
      </c>
      <c r="AZ63" s="1163" t="s">
        <v>592</v>
      </c>
    </row>
    <row r="64" spans="1:54" ht="15.75" customHeight="1" x14ac:dyDescent="0.25">
      <c r="A64" s="426">
        <v>17</v>
      </c>
      <c r="B64" s="515" t="s">
        <v>57</v>
      </c>
      <c r="C64" s="178"/>
      <c r="D64" s="934" t="s">
        <v>43</v>
      </c>
      <c r="E64" s="524" t="s">
        <v>273</v>
      </c>
      <c r="F64" s="915">
        <v>5.4</v>
      </c>
      <c r="H64" s="426">
        <v>17</v>
      </c>
      <c r="I64" s="1162" t="s">
        <v>593</v>
      </c>
      <c r="J64" s="203" t="s">
        <v>723</v>
      </c>
      <c r="L64" s="426">
        <v>17</v>
      </c>
      <c r="M64" s="732"/>
      <c r="N64" s="230"/>
      <c r="O64" s="757"/>
      <c r="P64" s="426">
        <v>17</v>
      </c>
      <c r="Q64" s="732"/>
      <c r="R64" s="328"/>
      <c r="S64" s="426">
        <v>17</v>
      </c>
      <c r="T64" s="730" t="s">
        <v>57</v>
      </c>
      <c r="U64" s="732"/>
      <c r="V64" s="328"/>
      <c r="W64" s="115"/>
      <c r="X64" s="426">
        <v>17</v>
      </c>
      <c r="Y64" s="1163" t="s">
        <v>593</v>
      </c>
      <c r="Z64" s="115"/>
      <c r="AA64" s="426">
        <v>17</v>
      </c>
      <c r="AB64" s="732"/>
      <c r="AC64" s="328"/>
      <c r="AD64" s="426">
        <v>17</v>
      </c>
      <c r="AE64" s="732"/>
      <c r="AF64" s="328"/>
      <c r="AG64" s="426">
        <v>17</v>
      </c>
      <c r="AH64" s="730" t="s">
        <v>57</v>
      </c>
      <c r="AI64" s="732"/>
      <c r="AJ64" s="524"/>
      <c r="AK64" s="115"/>
      <c r="AL64" s="426">
        <v>17</v>
      </c>
      <c r="AM64" s="966" t="s">
        <v>593</v>
      </c>
      <c r="AN64" s="115"/>
      <c r="AO64" s="426">
        <v>17</v>
      </c>
      <c r="AP64" s="732"/>
      <c r="AQ64" s="328"/>
      <c r="AR64" s="426">
        <v>17</v>
      </c>
      <c r="AS64" s="732"/>
      <c r="AT64" s="328"/>
      <c r="AU64" s="426">
        <v>17</v>
      </c>
      <c r="AV64" s="1163" t="s">
        <v>592</v>
      </c>
      <c r="AY64" s="426">
        <v>17</v>
      </c>
      <c r="AZ64" s="1163" t="s">
        <v>592</v>
      </c>
    </row>
    <row r="65" spans="1:52" ht="15.75" customHeight="1" x14ac:dyDescent="0.25">
      <c r="A65" s="426">
        <v>18</v>
      </c>
      <c r="B65" s="515" t="s">
        <v>129</v>
      </c>
      <c r="C65" s="1807" t="s">
        <v>136</v>
      </c>
      <c r="D65" s="934" t="s">
        <v>130</v>
      </c>
      <c r="E65" s="524" t="s">
        <v>273</v>
      </c>
      <c r="F65" s="908">
        <v>6.3</v>
      </c>
      <c r="H65" s="426">
        <v>18</v>
      </c>
      <c r="I65" s="1162" t="s">
        <v>593</v>
      </c>
      <c r="J65" s="203" t="s">
        <v>723</v>
      </c>
      <c r="L65" s="426">
        <v>18</v>
      </c>
      <c r="M65" s="1974" t="s">
        <v>136</v>
      </c>
      <c r="N65" s="230"/>
      <c r="O65" s="757"/>
      <c r="P65" s="426">
        <v>18</v>
      </c>
      <c r="Q65" s="1974" t="s">
        <v>136</v>
      </c>
      <c r="R65" s="201"/>
      <c r="S65" s="426">
        <v>18</v>
      </c>
      <c r="T65" s="730" t="s">
        <v>129</v>
      </c>
      <c r="U65" s="1974" t="s">
        <v>136</v>
      </c>
      <c r="V65" s="201"/>
      <c r="W65" s="115"/>
      <c r="X65" s="426">
        <v>18</v>
      </c>
      <c r="Y65" s="1163" t="s">
        <v>593</v>
      </c>
      <c r="Z65" s="115"/>
      <c r="AA65" s="426">
        <v>18</v>
      </c>
      <c r="AB65" s="248" t="s">
        <v>136</v>
      </c>
      <c r="AC65" s="201"/>
      <c r="AD65" s="426">
        <v>18</v>
      </c>
      <c r="AE65" s="248" t="s">
        <v>136</v>
      </c>
      <c r="AF65" s="201"/>
      <c r="AG65" s="426">
        <v>18</v>
      </c>
      <c r="AH65" s="730" t="s">
        <v>129</v>
      </c>
      <c r="AI65" s="1974" t="s">
        <v>136</v>
      </c>
      <c r="AJ65" s="524"/>
      <c r="AK65" s="115"/>
      <c r="AL65" s="426">
        <v>18</v>
      </c>
      <c r="AM65" s="966" t="s">
        <v>593</v>
      </c>
      <c r="AN65" s="115"/>
      <c r="AO65" s="426">
        <v>18</v>
      </c>
      <c r="AP65" s="1974" t="s">
        <v>136</v>
      </c>
      <c r="AQ65" s="201"/>
      <c r="AR65" s="426">
        <v>18</v>
      </c>
      <c r="AS65" s="1974" t="s">
        <v>136</v>
      </c>
      <c r="AT65" s="201"/>
      <c r="AU65" s="426">
        <v>18</v>
      </c>
      <c r="AV65" s="1163" t="s">
        <v>592</v>
      </c>
      <c r="AY65" s="426">
        <v>18</v>
      </c>
      <c r="AZ65" s="1163" t="s">
        <v>592</v>
      </c>
    </row>
    <row r="66" spans="1:52" ht="15.75" customHeight="1" x14ac:dyDescent="0.25">
      <c r="A66" s="426">
        <v>19</v>
      </c>
      <c r="B66" s="515" t="s">
        <v>17</v>
      </c>
      <c r="C66" s="1807" t="b">
        <v>1</v>
      </c>
      <c r="D66" s="934" t="s">
        <v>130</v>
      </c>
      <c r="F66" s="908"/>
      <c r="H66" s="426">
        <v>19</v>
      </c>
      <c r="I66" s="1162" t="s">
        <v>593</v>
      </c>
      <c r="J66" s="203" t="s">
        <v>723</v>
      </c>
      <c r="L66" s="426">
        <v>19</v>
      </c>
      <c r="M66" s="1974" t="b">
        <v>1</v>
      </c>
      <c r="N66" s="230"/>
      <c r="O66" s="757"/>
      <c r="P66" s="426">
        <v>19</v>
      </c>
      <c r="Q66" s="1974" t="b">
        <v>1</v>
      </c>
      <c r="R66" s="524"/>
      <c r="S66" s="426">
        <v>19</v>
      </c>
      <c r="T66" s="730" t="s">
        <v>17</v>
      </c>
      <c r="U66" s="1974" t="b">
        <v>1</v>
      </c>
      <c r="V66" s="524"/>
      <c r="W66" s="115"/>
      <c r="X66" s="426">
        <v>19</v>
      </c>
      <c r="Y66" s="1163" t="s">
        <v>593</v>
      </c>
      <c r="Z66" s="115"/>
      <c r="AA66" s="426">
        <v>19</v>
      </c>
      <c r="AB66" s="1974" t="b">
        <v>1</v>
      </c>
      <c r="AC66" s="524"/>
      <c r="AD66" s="426">
        <v>19</v>
      </c>
      <c r="AE66" s="1974" t="b">
        <v>1</v>
      </c>
      <c r="AF66" s="524"/>
      <c r="AG66" s="426">
        <v>19</v>
      </c>
      <c r="AH66" s="730" t="s">
        <v>17</v>
      </c>
      <c r="AI66" s="1974" t="b">
        <v>1</v>
      </c>
      <c r="AJ66" s="524"/>
      <c r="AK66" s="115"/>
      <c r="AL66" s="426">
        <v>19</v>
      </c>
      <c r="AM66" s="966" t="s">
        <v>593</v>
      </c>
      <c r="AN66" s="115"/>
      <c r="AO66" s="426">
        <v>19</v>
      </c>
      <c r="AP66" s="1974" t="b">
        <v>1</v>
      </c>
      <c r="AQ66" s="524"/>
      <c r="AR66" s="426">
        <v>19</v>
      </c>
      <c r="AS66" s="1974" t="b">
        <v>1</v>
      </c>
      <c r="AT66" s="524"/>
      <c r="AU66" s="426">
        <v>19</v>
      </c>
      <c r="AV66" s="1163" t="s">
        <v>592</v>
      </c>
      <c r="AY66" s="426">
        <v>19</v>
      </c>
      <c r="AZ66" s="1163" t="s">
        <v>592</v>
      </c>
    </row>
    <row r="67" spans="1:52" ht="15.75" customHeight="1" x14ac:dyDescent="0.25">
      <c r="A67" s="426">
        <v>20</v>
      </c>
      <c r="B67" s="515" t="s">
        <v>18</v>
      </c>
      <c r="C67" s="40" t="s">
        <v>111</v>
      </c>
      <c r="D67" s="545" t="s">
        <v>130</v>
      </c>
      <c r="E67" s="524"/>
      <c r="F67" s="908">
        <v>6.15</v>
      </c>
      <c r="H67" s="426">
        <v>20</v>
      </c>
      <c r="I67" s="1162" t="s">
        <v>593</v>
      </c>
      <c r="J67" s="426" t="s">
        <v>723</v>
      </c>
      <c r="L67" s="426">
        <v>20</v>
      </c>
      <c r="M67" s="647" t="s">
        <v>111</v>
      </c>
      <c r="N67" s="230"/>
      <c r="O67" s="757"/>
      <c r="P67" s="426">
        <v>20</v>
      </c>
      <c r="Q67" s="647" t="s">
        <v>111</v>
      </c>
      <c r="R67" s="524"/>
      <c r="S67" s="426">
        <v>20</v>
      </c>
      <c r="T67" s="730" t="s">
        <v>18</v>
      </c>
      <c r="U67" s="248" t="s">
        <v>111</v>
      </c>
      <c r="V67" s="524"/>
      <c r="W67" s="115"/>
      <c r="X67" s="426">
        <v>20</v>
      </c>
      <c r="Y67" s="1163" t="s">
        <v>593</v>
      </c>
      <c r="Z67" s="115"/>
      <c r="AA67" s="426">
        <v>20</v>
      </c>
      <c r="AB67" s="248" t="s">
        <v>111</v>
      </c>
      <c r="AC67" s="524"/>
      <c r="AD67" s="426">
        <v>20</v>
      </c>
      <c r="AE67" s="248" t="s">
        <v>111</v>
      </c>
      <c r="AF67" s="524"/>
      <c r="AG67" s="426">
        <v>20</v>
      </c>
      <c r="AH67" s="730" t="s">
        <v>18</v>
      </c>
      <c r="AI67" s="343" t="s">
        <v>111</v>
      </c>
      <c r="AJ67" s="524"/>
      <c r="AK67" s="115"/>
      <c r="AL67" s="426">
        <v>20</v>
      </c>
      <c r="AM67" s="966" t="s">
        <v>593</v>
      </c>
      <c r="AN67" s="115"/>
      <c r="AO67" s="426">
        <v>20</v>
      </c>
      <c r="AP67" s="343" t="s">
        <v>111</v>
      </c>
      <c r="AQ67" s="524"/>
      <c r="AR67" s="426">
        <v>20</v>
      </c>
      <c r="AS67" s="343" t="s">
        <v>111</v>
      </c>
      <c r="AT67" s="524"/>
      <c r="AU67" s="426">
        <v>20</v>
      </c>
      <c r="AV67" s="1163" t="s">
        <v>592</v>
      </c>
      <c r="AY67" s="426">
        <v>20</v>
      </c>
      <c r="AZ67" s="1163" t="s">
        <v>592</v>
      </c>
    </row>
    <row r="68" spans="1:52" ht="15.75" customHeight="1" x14ac:dyDescent="0.25">
      <c r="A68" s="426">
        <v>21</v>
      </c>
      <c r="B68" s="515" t="s">
        <v>58</v>
      </c>
      <c r="C68" s="40" t="b">
        <v>0</v>
      </c>
      <c r="D68" s="934" t="s">
        <v>130</v>
      </c>
      <c r="F68" s="908"/>
      <c r="H68" s="426">
        <v>21</v>
      </c>
      <c r="I68" s="1162" t="s">
        <v>593</v>
      </c>
      <c r="J68" s="203" t="s">
        <v>723</v>
      </c>
      <c r="L68" s="426">
        <v>21</v>
      </c>
      <c r="M68" s="647" t="b">
        <v>0</v>
      </c>
      <c r="N68" s="230"/>
      <c r="O68" s="757"/>
      <c r="P68" s="426">
        <v>21</v>
      </c>
      <c r="Q68" s="647" t="b">
        <v>0</v>
      </c>
      <c r="R68" s="524"/>
      <c r="S68" s="426">
        <v>21</v>
      </c>
      <c r="T68" s="730" t="s">
        <v>58</v>
      </c>
      <c r="U68" s="248" t="b">
        <v>0</v>
      </c>
      <c r="V68" s="524"/>
      <c r="W68" s="115"/>
      <c r="X68" s="426">
        <v>21</v>
      </c>
      <c r="Y68" s="1163" t="s">
        <v>593</v>
      </c>
      <c r="Z68" s="115"/>
      <c r="AA68" s="426">
        <v>21</v>
      </c>
      <c r="AB68" s="248" t="b">
        <v>0</v>
      </c>
      <c r="AC68" s="524"/>
      <c r="AD68" s="426">
        <v>21</v>
      </c>
      <c r="AE68" s="248" t="b">
        <v>0</v>
      </c>
      <c r="AF68" s="524"/>
      <c r="AG68" s="426">
        <v>21</v>
      </c>
      <c r="AH68" s="730" t="s">
        <v>58</v>
      </c>
      <c r="AI68" s="343" t="b">
        <v>0</v>
      </c>
      <c r="AJ68" s="524"/>
      <c r="AK68" s="115"/>
      <c r="AL68" s="426">
        <v>21</v>
      </c>
      <c r="AM68" s="966" t="s">
        <v>593</v>
      </c>
      <c r="AN68" s="115"/>
      <c r="AO68" s="426">
        <v>21</v>
      </c>
      <c r="AP68" s="343" t="b">
        <v>0</v>
      </c>
      <c r="AQ68" s="524"/>
      <c r="AR68" s="426">
        <v>21</v>
      </c>
      <c r="AS68" s="343" t="b">
        <v>0</v>
      </c>
      <c r="AT68" s="524"/>
      <c r="AU68" s="426">
        <v>21</v>
      </c>
      <c r="AV68" s="1163" t="s">
        <v>592</v>
      </c>
      <c r="AY68" s="426">
        <v>21</v>
      </c>
      <c r="AZ68" s="1163" t="s">
        <v>592</v>
      </c>
    </row>
    <row r="69" spans="1:52" ht="15.75" customHeight="1" x14ac:dyDescent="0.25">
      <c r="A69" s="426">
        <v>22</v>
      </c>
      <c r="B69" s="515" t="s">
        <v>619</v>
      </c>
      <c r="C69" s="40" t="s">
        <v>195</v>
      </c>
      <c r="D69" s="934" t="s">
        <v>130</v>
      </c>
      <c r="E69" s="524" t="s">
        <v>273</v>
      </c>
      <c r="F69" s="908"/>
      <c r="H69" s="426">
        <v>22</v>
      </c>
      <c r="I69" s="1162" t="s">
        <v>593</v>
      </c>
      <c r="J69" s="203" t="s">
        <v>723</v>
      </c>
      <c r="L69" s="426">
        <v>22</v>
      </c>
      <c r="M69" s="649" t="s">
        <v>195</v>
      </c>
      <c r="N69" s="230"/>
      <c r="O69" s="757"/>
      <c r="P69" s="426">
        <v>22</v>
      </c>
      <c r="Q69" s="649" t="s">
        <v>195</v>
      </c>
      <c r="R69" s="524"/>
      <c r="S69" s="426">
        <v>22</v>
      </c>
      <c r="T69" s="730" t="s">
        <v>80</v>
      </c>
      <c r="U69" s="71" t="s">
        <v>195</v>
      </c>
      <c r="V69" s="524"/>
      <c r="W69" s="115"/>
      <c r="X69" s="426">
        <v>22</v>
      </c>
      <c r="Y69" s="1163" t="s">
        <v>593</v>
      </c>
      <c r="Z69" s="115"/>
      <c r="AA69" s="426">
        <v>22</v>
      </c>
      <c r="AB69" s="71" t="s">
        <v>195</v>
      </c>
      <c r="AC69" s="524"/>
      <c r="AD69" s="426">
        <v>22</v>
      </c>
      <c r="AE69" s="71" t="s">
        <v>195</v>
      </c>
      <c r="AF69" s="524"/>
      <c r="AG69" s="426">
        <v>22</v>
      </c>
      <c r="AH69" s="730" t="s">
        <v>80</v>
      </c>
      <c r="AI69" s="71" t="s">
        <v>195</v>
      </c>
      <c r="AJ69" s="524"/>
      <c r="AK69" s="115"/>
      <c r="AL69" s="426">
        <v>22</v>
      </c>
      <c r="AM69" s="966" t="s">
        <v>593</v>
      </c>
      <c r="AN69" s="115"/>
      <c r="AO69" s="426">
        <v>22</v>
      </c>
      <c r="AP69" s="71" t="s">
        <v>195</v>
      </c>
      <c r="AQ69" s="524"/>
      <c r="AR69" s="426">
        <v>22</v>
      </c>
      <c r="AS69" s="71" t="s">
        <v>195</v>
      </c>
      <c r="AT69" s="524"/>
      <c r="AU69" s="426">
        <v>22</v>
      </c>
      <c r="AV69" s="1163" t="s">
        <v>592</v>
      </c>
      <c r="AY69" s="426">
        <v>22</v>
      </c>
      <c r="AZ69" s="1163" t="s">
        <v>592</v>
      </c>
    </row>
    <row r="70" spans="1:52" ht="15.75" customHeight="1" x14ac:dyDescent="0.25">
      <c r="A70" s="426">
        <v>23</v>
      </c>
      <c r="B70" s="515" t="s">
        <v>59</v>
      </c>
      <c r="C70" s="41">
        <v>8.6E-3</v>
      </c>
      <c r="D70" s="934" t="s">
        <v>44</v>
      </c>
      <c r="F70" s="919">
        <v>5.0999999999999996</v>
      </c>
      <c r="H70" s="426">
        <v>23</v>
      </c>
      <c r="I70" s="1162" t="s">
        <v>593</v>
      </c>
      <c r="J70" s="203" t="s">
        <v>723</v>
      </c>
      <c r="L70" s="426">
        <v>23</v>
      </c>
      <c r="M70" s="650">
        <v>8.6E-3</v>
      </c>
      <c r="N70" s="230"/>
      <c r="O70" s="757"/>
      <c r="P70" s="426">
        <v>23</v>
      </c>
      <c r="Q70" s="650">
        <v>8.6E-3</v>
      </c>
      <c r="R70" s="524"/>
      <c r="S70" s="426">
        <v>23</v>
      </c>
      <c r="T70" s="730" t="s">
        <v>59</v>
      </c>
      <c r="U70" s="72">
        <v>7.7999999999999996E-3</v>
      </c>
      <c r="V70" s="524"/>
      <c r="W70" s="115"/>
      <c r="X70" s="426">
        <v>23</v>
      </c>
      <c r="Y70" s="1163" t="s">
        <v>593</v>
      </c>
      <c r="Z70" s="115"/>
      <c r="AA70" s="426">
        <v>23</v>
      </c>
      <c r="AB70" s="72">
        <v>7.7999999999999996E-3</v>
      </c>
      <c r="AC70" s="524"/>
      <c r="AD70" s="426">
        <v>23</v>
      </c>
      <c r="AE70" s="72">
        <v>7.7999999999999996E-3</v>
      </c>
      <c r="AF70" s="524"/>
      <c r="AG70" s="426">
        <v>23</v>
      </c>
      <c r="AH70" s="730" t="s">
        <v>59</v>
      </c>
      <c r="AI70" s="72">
        <v>8.5000000000000006E-3</v>
      </c>
      <c r="AJ70" s="524"/>
      <c r="AK70" s="115"/>
      <c r="AL70" s="426">
        <v>23</v>
      </c>
      <c r="AM70" s="966" t="s">
        <v>593</v>
      </c>
      <c r="AN70" s="115"/>
      <c r="AO70" s="426">
        <v>23</v>
      </c>
      <c r="AP70" s="72">
        <v>8.5000000000000006E-3</v>
      </c>
      <c r="AQ70" s="524"/>
      <c r="AR70" s="426">
        <v>23</v>
      </c>
      <c r="AS70" s="72">
        <v>8.5000000000000006E-3</v>
      </c>
      <c r="AT70" s="524"/>
      <c r="AU70" s="426">
        <v>23</v>
      </c>
      <c r="AV70" s="1163" t="s">
        <v>592</v>
      </c>
      <c r="AY70" s="426">
        <v>23</v>
      </c>
      <c r="AZ70" s="1163" t="s">
        <v>592</v>
      </c>
    </row>
    <row r="71" spans="1:52" ht="15.75" customHeight="1" x14ac:dyDescent="0.25">
      <c r="A71" s="426">
        <v>24</v>
      </c>
      <c r="B71" s="515" t="s">
        <v>60</v>
      </c>
      <c r="C71" s="311" t="s">
        <v>201</v>
      </c>
      <c r="D71" s="934" t="s">
        <v>44</v>
      </c>
      <c r="F71" s="908"/>
      <c r="H71" s="426">
        <v>24</v>
      </c>
      <c r="I71" s="1162" t="s">
        <v>593</v>
      </c>
      <c r="J71" s="203" t="s">
        <v>723</v>
      </c>
      <c r="L71" s="426">
        <v>24</v>
      </c>
      <c r="M71" s="647" t="s">
        <v>201</v>
      </c>
      <c r="N71" s="230"/>
      <c r="O71" s="757"/>
      <c r="P71" s="426">
        <v>24</v>
      </c>
      <c r="Q71" s="647" t="s">
        <v>201</v>
      </c>
      <c r="R71" s="524"/>
      <c r="S71" s="426">
        <v>24</v>
      </c>
      <c r="T71" s="730" t="s">
        <v>60</v>
      </c>
      <c r="U71" s="248" t="s">
        <v>201</v>
      </c>
      <c r="V71" s="524"/>
      <c r="W71" s="115"/>
      <c r="X71" s="426">
        <v>24</v>
      </c>
      <c r="Y71" s="1163" t="s">
        <v>593</v>
      </c>
      <c r="Z71" s="115"/>
      <c r="AA71" s="426">
        <v>24</v>
      </c>
      <c r="AB71" s="248" t="s">
        <v>201</v>
      </c>
      <c r="AC71" s="524"/>
      <c r="AD71" s="426">
        <v>24</v>
      </c>
      <c r="AE71" s="248" t="s">
        <v>201</v>
      </c>
      <c r="AF71" s="524"/>
      <c r="AG71" s="426">
        <v>24</v>
      </c>
      <c r="AH71" s="730" t="s">
        <v>60</v>
      </c>
      <c r="AI71" s="343" t="s">
        <v>201</v>
      </c>
      <c r="AJ71" s="524"/>
      <c r="AK71" s="115"/>
      <c r="AL71" s="426">
        <v>24</v>
      </c>
      <c r="AM71" s="966" t="s">
        <v>593</v>
      </c>
      <c r="AN71" s="115"/>
      <c r="AO71" s="426">
        <v>24</v>
      </c>
      <c r="AP71" s="343" t="s">
        <v>201</v>
      </c>
      <c r="AQ71" s="524"/>
      <c r="AR71" s="426">
        <v>24</v>
      </c>
      <c r="AS71" s="343" t="s">
        <v>201</v>
      </c>
      <c r="AT71" s="524"/>
      <c r="AU71" s="426">
        <v>24</v>
      </c>
      <c r="AV71" s="1163" t="s">
        <v>592</v>
      </c>
      <c r="AY71" s="426">
        <v>24</v>
      </c>
      <c r="AZ71" s="1163" t="s">
        <v>592</v>
      </c>
    </row>
    <row r="72" spans="1:52" ht="15.75" customHeight="1" x14ac:dyDescent="0.25">
      <c r="A72" s="426">
        <v>25</v>
      </c>
      <c r="B72" s="515" t="s">
        <v>61</v>
      </c>
      <c r="C72" s="39"/>
      <c r="D72" s="934" t="s">
        <v>44</v>
      </c>
      <c r="F72" s="908"/>
      <c r="H72" s="426">
        <v>25</v>
      </c>
      <c r="I72" s="1162" t="s">
        <v>593</v>
      </c>
      <c r="J72" s="203" t="s">
        <v>723</v>
      </c>
      <c r="L72" s="426">
        <v>25</v>
      </c>
      <c r="M72" s="511"/>
      <c r="N72" s="230"/>
      <c r="O72" s="757"/>
      <c r="P72" s="426">
        <v>25</v>
      </c>
      <c r="Q72" s="511"/>
      <c r="R72" s="524"/>
      <c r="S72" s="426">
        <v>25</v>
      </c>
      <c r="T72" s="730" t="s">
        <v>61</v>
      </c>
      <c r="U72" s="68"/>
      <c r="V72" s="524"/>
      <c r="W72" s="115"/>
      <c r="X72" s="426">
        <v>25</v>
      </c>
      <c r="Y72" s="1163" t="s">
        <v>593</v>
      </c>
      <c r="Z72" s="115"/>
      <c r="AA72" s="426">
        <v>25</v>
      </c>
      <c r="AB72" s="68"/>
      <c r="AC72" s="524"/>
      <c r="AD72" s="426">
        <v>25</v>
      </c>
      <c r="AE72" s="68"/>
      <c r="AF72" s="524"/>
      <c r="AG72" s="426">
        <v>25</v>
      </c>
      <c r="AH72" s="730" t="s">
        <v>61</v>
      </c>
      <c r="AI72" s="68"/>
      <c r="AJ72" s="524"/>
      <c r="AK72" s="115"/>
      <c r="AL72" s="426">
        <v>25</v>
      </c>
      <c r="AM72" s="966" t="s">
        <v>593</v>
      </c>
      <c r="AN72" s="115"/>
      <c r="AO72" s="426">
        <v>25</v>
      </c>
      <c r="AP72" s="68"/>
      <c r="AQ72" s="524"/>
      <c r="AR72" s="426">
        <v>25</v>
      </c>
      <c r="AS72" s="68"/>
      <c r="AT72" s="524"/>
      <c r="AU72" s="426">
        <v>25</v>
      </c>
      <c r="AV72" s="1163" t="s">
        <v>592</v>
      </c>
      <c r="AY72" s="426">
        <v>25</v>
      </c>
      <c r="AZ72" s="1163" t="s">
        <v>592</v>
      </c>
    </row>
    <row r="73" spans="1:52" ht="15.75" customHeight="1" x14ac:dyDescent="0.25">
      <c r="A73" s="426">
        <v>26</v>
      </c>
      <c r="B73" s="515" t="s">
        <v>62</v>
      </c>
      <c r="C73" s="39"/>
      <c r="D73" s="934" t="s">
        <v>44</v>
      </c>
      <c r="F73" s="908"/>
      <c r="H73" s="426">
        <v>26</v>
      </c>
      <c r="I73" s="1162" t="s">
        <v>593</v>
      </c>
      <c r="J73" s="203" t="s">
        <v>723</v>
      </c>
      <c r="L73" s="426">
        <v>26</v>
      </c>
      <c r="M73" s="511"/>
      <c r="N73" s="230"/>
      <c r="O73" s="757"/>
      <c r="P73" s="426">
        <v>26</v>
      </c>
      <c r="Q73" s="511"/>
      <c r="R73" s="524"/>
      <c r="S73" s="426">
        <v>26</v>
      </c>
      <c r="T73" s="730" t="s">
        <v>62</v>
      </c>
      <c r="U73" s="68"/>
      <c r="V73" s="524"/>
      <c r="W73" s="115"/>
      <c r="X73" s="426">
        <v>26</v>
      </c>
      <c r="Y73" s="1163" t="s">
        <v>593</v>
      </c>
      <c r="Z73" s="115"/>
      <c r="AA73" s="426">
        <v>26</v>
      </c>
      <c r="AB73" s="68"/>
      <c r="AC73" s="524"/>
      <c r="AD73" s="426">
        <v>26</v>
      </c>
      <c r="AE73" s="68"/>
      <c r="AF73" s="524"/>
      <c r="AG73" s="426">
        <v>26</v>
      </c>
      <c r="AH73" s="730" t="s">
        <v>62</v>
      </c>
      <c r="AI73" s="68"/>
      <c r="AJ73" s="524"/>
      <c r="AK73" s="115"/>
      <c r="AL73" s="426">
        <v>26</v>
      </c>
      <c r="AM73" s="966" t="s">
        <v>593</v>
      </c>
      <c r="AN73" s="115"/>
      <c r="AO73" s="426">
        <v>26</v>
      </c>
      <c r="AP73" s="68"/>
      <c r="AQ73" s="524"/>
      <c r="AR73" s="426">
        <v>26</v>
      </c>
      <c r="AS73" s="68"/>
      <c r="AT73" s="524"/>
      <c r="AU73" s="426">
        <v>26</v>
      </c>
      <c r="AV73" s="1163" t="s">
        <v>592</v>
      </c>
      <c r="AY73" s="426">
        <v>26</v>
      </c>
      <c r="AZ73" s="1163" t="s">
        <v>592</v>
      </c>
    </row>
    <row r="74" spans="1:52" ht="15.75" customHeight="1" x14ac:dyDescent="0.25">
      <c r="A74" s="426">
        <v>27</v>
      </c>
      <c r="B74" s="515" t="s">
        <v>63</v>
      </c>
      <c r="C74" s="39"/>
      <c r="D74" s="934" t="s">
        <v>44</v>
      </c>
      <c r="F74" s="908"/>
      <c r="H74" s="426">
        <v>27</v>
      </c>
      <c r="I74" s="1162" t="s">
        <v>593</v>
      </c>
      <c r="J74" s="203" t="s">
        <v>723</v>
      </c>
      <c r="L74" s="426">
        <v>27</v>
      </c>
      <c r="M74" s="511"/>
      <c r="N74" s="230"/>
      <c r="O74" s="757"/>
      <c r="P74" s="426">
        <v>27</v>
      </c>
      <c r="Q74" s="511"/>
      <c r="R74" s="524"/>
      <c r="S74" s="426">
        <v>27</v>
      </c>
      <c r="T74" s="730" t="s">
        <v>63</v>
      </c>
      <c r="U74" s="68"/>
      <c r="V74" s="524"/>
      <c r="W74" s="115"/>
      <c r="X74" s="426">
        <v>27</v>
      </c>
      <c r="Y74" s="1163" t="s">
        <v>593</v>
      </c>
      <c r="Z74" s="115"/>
      <c r="AA74" s="426">
        <v>27</v>
      </c>
      <c r="AB74" s="68"/>
      <c r="AC74" s="524"/>
      <c r="AD74" s="426">
        <v>27</v>
      </c>
      <c r="AE74" s="68"/>
      <c r="AF74" s="524"/>
      <c r="AG74" s="426">
        <v>27</v>
      </c>
      <c r="AH74" s="730" t="s">
        <v>63</v>
      </c>
      <c r="AI74" s="68"/>
      <c r="AJ74" s="524"/>
      <c r="AK74" s="115"/>
      <c r="AL74" s="426">
        <v>27</v>
      </c>
      <c r="AM74" s="966" t="s">
        <v>593</v>
      </c>
      <c r="AN74" s="115"/>
      <c r="AO74" s="426">
        <v>27</v>
      </c>
      <c r="AP74" s="68"/>
      <c r="AQ74" s="524"/>
      <c r="AR74" s="426">
        <v>27</v>
      </c>
      <c r="AS74" s="68"/>
      <c r="AT74" s="524"/>
      <c r="AU74" s="426">
        <v>27</v>
      </c>
      <c r="AV74" s="1163" t="s">
        <v>592</v>
      </c>
      <c r="AY74" s="426">
        <v>27</v>
      </c>
      <c r="AZ74" s="1163" t="s">
        <v>592</v>
      </c>
    </row>
    <row r="75" spans="1:52" ht="15.75" customHeight="1" x14ac:dyDescent="0.25">
      <c r="A75" s="426">
        <v>28</v>
      </c>
      <c r="B75" s="515" t="s">
        <v>64</v>
      </c>
      <c r="C75" s="39"/>
      <c r="D75" s="934" t="s">
        <v>44</v>
      </c>
      <c r="F75" s="908"/>
      <c r="H75" s="426">
        <v>28</v>
      </c>
      <c r="I75" s="1162" t="s">
        <v>593</v>
      </c>
      <c r="J75" s="203" t="s">
        <v>723</v>
      </c>
      <c r="L75" s="426">
        <v>28</v>
      </c>
      <c r="M75" s="511"/>
      <c r="N75" s="230"/>
      <c r="O75" s="757"/>
      <c r="P75" s="426">
        <v>28</v>
      </c>
      <c r="Q75" s="511"/>
      <c r="R75" s="524"/>
      <c r="S75" s="426">
        <v>28</v>
      </c>
      <c r="T75" s="730" t="s">
        <v>64</v>
      </c>
      <c r="U75" s="68"/>
      <c r="V75" s="524"/>
      <c r="W75" s="115"/>
      <c r="X75" s="426">
        <v>28</v>
      </c>
      <c r="Y75" s="1163" t="s">
        <v>593</v>
      </c>
      <c r="Z75" s="115"/>
      <c r="AA75" s="426">
        <v>28</v>
      </c>
      <c r="AB75" s="68"/>
      <c r="AC75" s="524"/>
      <c r="AD75" s="426">
        <v>28</v>
      </c>
      <c r="AE75" s="68"/>
      <c r="AF75" s="524"/>
      <c r="AG75" s="426">
        <v>28</v>
      </c>
      <c r="AH75" s="730" t="s">
        <v>64</v>
      </c>
      <c r="AI75" s="68"/>
      <c r="AJ75" s="524"/>
      <c r="AK75" s="115"/>
      <c r="AL75" s="426">
        <v>28</v>
      </c>
      <c r="AM75" s="966" t="s">
        <v>593</v>
      </c>
      <c r="AN75" s="115"/>
      <c r="AO75" s="426">
        <v>28</v>
      </c>
      <c r="AP75" s="68"/>
      <c r="AQ75" s="524"/>
      <c r="AR75" s="426">
        <v>28</v>
      </c>
      <c r="AS75" s="68"/>
      <c r="AT75" s="524"/>
      <c r="AU75" s="426">
        <v>28</v>
      </c>
      <c r="AV75" s="1163" t="s">
        <v>592</v>
      </c>
      <c r="AY75" s="426">
        <v>28</v>
      </c>
      <c r="AZ75" s="1163" t="s">
        <v>592</v>
      </c>
    </row>
    <row r="76" spans="1:52" ht="15.75" customHeight="1" x14ac:dyDescent="0.25">
      <c r="A76" s="426">
        <v>29</v>
      </c>
      <c r="B76" s="515" t="s">
        <v>65</v>
      </c>
      <c r="C76" s="39"/>
      <c r="D76" s="934" t="s">
        <v>44</v>
      </c>
      <c r="F76" s="908"/>
      <c r="H76" s="426">
        <v>29</v>
      </c>
      <c r="I76" s="1162" t="s">
        <v>593</v>
      </c>
      <c r="J76" s="203" t="s">
        <v>723</v>
      </c>
      <c r="L76" s="426">
        <v>29</v>
      </c>
      <c r="M76" s="68"/>
      <c r="N76" s="230"/>
      <c r="O76" s="757"/>
      <c r="P76" s="426">
        <v>29</v>
      </c>
      <c r="Q76" s="511"/>
      <c r="R76" s="524"/>
      <c r="S76" s="426">
        <v>29</v>
      </c>
      <c r="T76" s="730" t="s">
        <v>65</v>
      </c>
      <c r="U76" s="68"/>
      <c r="V76" s="524"/>
      <c r="W76" s="115"/>
      <c r="X76" s="426">
        <v>29</v>
      </c>
      <c r="Y76" s="1163" t="s">
        <v>593</v>
      </c>
      <c r="Z76" s="115"/>
      <c r="AA76" s="426">
        <v>29</v>
      </c>
      <c r="AB76" s="68"/>
      <c r="AC76" s="524"/>
      <c r="AD76" s="426">
        <v>29</v>
      </c>
      <c r="AE76" s="68"/>
      <c r="AF76" s="524"/>
      <c r="AG76" s="426">
        <v>29</v>
      </c>
      <c r="AH76" s="730" t="s">
        <v>65</v>
      </c>
      <c r="AI76" s="68"/>
      <c r="AJ76" s="524"/>
      <c r="AK76" s="115"/>
      <c r="AL76" s="426">
        <v>29</v>
      </c>
      <c r="AM76" s="966" t="s">
        <v>593</v>
      </c>
      <c r="AN76" s="115"/>
      <c r="AO76" s="426">
        <v>29</v>
      </c>
      <c r="AP76" s="68"/>
      <c r="AQ76" s="524"/>
      <c r="AR76" s="426">
        <v>29</v>
      </c>
      <c r="AS76" s="68"/>
      <c r="AT76" s="524"/>
      <c r="AU76" s="426">
        <v>29</v>
      </c>
      <c r="AV76" s="1163" t="s">
        <v>592</v>
      </c>
      <c r="AY76" s="426">
        <v>29</v>
      </c>
      <c r="AZ76" s="1163" t="s">
        <v>592</v>
      </c>
    </row>
    <row r="77" spans="1:52" ht="15.75" customHeight="1" x14ac:dyDescent="0.25">
      <c r="A77" s="426">
        <v>30</v>
      </c>
      <c r="B77" s="515" t="s">
        <v>66</v>
      </c>
      <c r="C77" s="39"/>
      <c r="D77" s="934" t="s">
        <v>44</v>
      </c>
      <c r="F77" s="908"/>
      <c r="H77" s="426">
        <v>30</v>
      </c>
      <c r="I77" s="1162" t="s">
        <v>593</v>
      </c>
      <c r="J77" s="203" t="s">
        <v>723</v>
      </c>
      <c r="L77" s="426">
        <v>30</v>
      </c>
      <c r="M77" s="68"/>
      <c r="N77" s="230"/>
      <c r="O77" s="757"/>
      <c r="P77" s="426">
        <v>30</v>
      </c>
      <c r="Q77" s="511"/>
      <c r="R77" s="524"/>
      <c r="S77" s="426">
        <v>30</v>
      </c>
      <c r="T77" s="730" t="s">
        <v>66</v>
      </c>
      <c r="U77" s="68"/>
      <c r="V77" s="524"/>
      <c r="W77" s="115"/>
      <c r="X77" s="426">
        <v>30</v>
      </c>
      <c r="Y77" s="1163" t="s">
        <v>593</v>
      </c>
      <c r="Z77" s="115"/>
      <c r="AA77" s="426">
        <v>30</v>
      </c>
      <c r="AB77" s="68"/>
      <c r="AC77" s="524"/>
      <c r="AD77" s="426">
        <v>30</v>
      </c>
      <c r="AE77" s="68"/>
      <c r="AF77" s="524"/>
      <c r="AG77" s="426">
        <v>30</v>
      </c>
      <c r="AH77" s="730" t="s">
        <v>66</v>
      </c>
      <c r="AI77" s="68"/>
      <c r="AJ77" s="524"/>
      <c r="AK77" s="115"/>
      <c r="AL77" s="426">
        <v>30</v>
      </c>
      <c r="AM77" s="966" t="s">
        <v>593</v>
      </c>
      <c r="AN77" s="115"/>
      <c r="AO77" s="426">
        <v>30</v>
      </c>
      <c r="AP77" s="68"/>
      <c r="AQ77" s="524"/>
      <c r="AR77" s="426">
        <v>30</v>
      </c>
      <c r="AS77" s="68"/>
      <c r="AT77" s="524"/>
      <c r="AU77" s="426">
        <v>30</v>
      </c>
      <c r="AV77" s="1163" t="s">
        <v>592</v>
      </c>
      <c r="AY77" s="426">
        <v>30</v>
      </c>
      <c r="AZ77" s="1163" t="s">
        <v>592</v>
      </c>
    </row>
    <row r="78" spans="1:52" ht="15.75" customHeight="1" x14ac:dyDescent="0.25">
      <c r="A78" s="426">
        <v>31</v>
      </c>
      <c r="B78" s="515" t="s">
        <v>67</v>
      </c>
      <c r="C78" s="39"/>
      <c r="D78" s="934" t="s">
        <v>44</v>
      </c>
      <c r="F78" s="908"/>
      <c r="H78" s="426">
        <v>31</v>
      </c>
      <c r="I78" s="1162" t="s">
        <v>593</v>
      </c>
      <c r="J78" s="203" t="s">
        <v>723</v>
      </c>
      <c r="L78" s="426">
        <v>31</v>
      </c>
      <c r="M78" s="68"/>
      <c r="N78" s="230"/>
      <c r="O78" s="757"/>
      <c r="P78" s="426">
        <v>31</v>
      </c>
      <c r="Q78" s="68"/>
      <c r="R78" s="524"/>
      <c r="S78" s="426">
        <v>31</v>
      </c>
      <c r="T78" s="730" t="s">
        <v>67</v>
      </c>
      <c r="U78" s="68"/>
      <c r="V78" s="524"/>
      <c r="W78" s="115"/>
      <c r="X78" s="426">
        <v>31</v>
      </c>
      <c r="Y78" s="1163" t="s">
        <v>593</v>
      </c>
      <c r="Z78" s="115"/>
      <c r="AA78" s="426">
        <v>31</v>
      </c>
      <c r="AB78" s="68"/>
      <c r="AC78" s="524"/>
      <c r="AD78" s="426">
        <v>31</v>
      </c>
      <c r="AE78" s="68"/>
      <c r="AF78" s="524"/>
      <c r="AG78" s="426">
        <v>31</v>
      </c>
      <c r="AH78" s="730" t="s">
        <v>67</v>
      </c>
      <c r="AI78" s="68"/>
      <c r="AJ78" s="524"/>
      <c r="AK78" s="115"/>
      <c r="AL78" s="426">
        <v>31</v>
      </c>
      <c r="AM78" s="966" t="s">
        <v>593</v>
      </c>
      <c r="AN78" s="115"/>
      <c r="AO78" s="426">
        <v>31</v>
      </c>
      <c r="AP78" s="68"/>
      <c r="AQ78" s="524"/>
      <c r="AR78" s="426">
        <v>31</v>
      </c>
      <c r="AS78" s="68"/>
      <c r="AT78" s="524"/>
      <c r="AU78" s="426">
        <v>31</v>
      </c>
      <c r="AV78" s="1163" t="s">
        <v>592</v>
      </c>
      <c r="AY78" s="426">
        <v>31</v>
      </c>
      <c r="AZ78" s="1163" t="s">
        <v>592</v>
      </c>
    </row>
    <row r="79" spans="1:52" ht="15.75" x14ac:dyDescent="0.25">
      <c r="A79" s="426">
        <v>32</v>
      </c>
      <c r="B79" s="515" t="s">
        <v>68</v>
      </c>
      <c r="C79" s="39"/>
      <c r="D79" s="934" t="s">
        <v>44</v>
      </c>
      <c r="F79" s="908"/>
      <c r="H79" s="426">
        <v>32</v>
      </c>
      <c r="I79" s="1162" t="s">
        <v>593</v>
      </c>
      <c r="J79" s="203" t="s">
        <v>723</v>
      </c>
      <c r="L79" s="426">
        <v>32</v>
      </c>
      <c r="M79" s="68"/>
      <c r="N79" s="230"/>
      <c r="O79" s="757"/>
      <c r="P79" s="426">
        <v>32</v>
      </c>
      <c r="Q79" s="68"/>
      <c r="R79" s="524"/>
      <c r="S79" s="426">
        <v>32</v>
      </c>
      <c r="T79" s="730" t="s">
        <v>68</v>
      </c>
      <c r="U79" s="68"/>
      <c r="V79" s="524"/>
      <c r="W79" s="115"/>
      <c r="X79" s="426">
        <v>32</v>
      </c>
      <c r="Y79" s="1163" t="s">
        <v>593</v>
      </c>
      <c r="Z79" s="115"/>
      <c r="AA79" s="426">
        <v>32</v>
      </c>
      <c r="AB79" s="68"/>
      <c r="AC79" s="524"/>
      <c r="AD79" s="426">
        <v>32</v>
      </c>
      <c r="AE79" s="68"/>
      <c r="AF79" s="524"/>
      <c r="AG79" s="426">
        <v>32</v>
      </c>
      <c r="AH79" s="730" t="s">
        <v>68</v>
      </c>
      <c r="AI79" s="68"/>
      <c r="AJ79" s="524"/>
      <c r="AK79" s="115"/>
      <c r="AL79" s="426">
        <v>32</v>
      </c>
      <c r="AM79" s="966" t="s">
        <v>593</v>
      </c>
      <c r="AN79" s="115"/>
      <c r="AO79" s="426">
        <v>32</v>
      </c>
      <c r="AP79" s="68"/>
      <c r="AQ79" s="524"/>
      <c r="AR79" s="426">
        <v>32</v>
      </c>
      <c r="AS79" s="68"/>
      <c r="AT79" s="524"/>
      <c r="AU79" s="426">
        <v>32</v>
      </c>
      <c r="AV79" s="1163" t="s">
        <v>592</v>
      </c>
      <c r="AY79" s="426">
        <v>32</v>
      </c>
      <c r="AZ79" s="1163" t="s">
        <v>592</v>
      </c>
    </row>
    <row r="80" spans="1:52" ht="15.75" customHeight="1" x14ac:dyDescent="0.25">
      <c r="A80" s="426">
        <v>35</v>
      </c>
      <c r="B80" s="515" t="s">
        <v>72</v>
      </c>
      <c r="C80" s="39"/>
      <c r="D80" s="934" t="s">
        <v>43</v>
      </c>
      <c r="F80" s="908"/>
      <c r="H80" s="426">
        <v>35</v>
      </c>
      <c r="I80" s="1162" t="s">
        <v>593</v>
      </c>
      <c r="J80" s="203" t="s">
        <v>723</v>
      </c>
      <c r="L80" s="426">
        <v>35</v>
      </c>
      <c r="M80" s="68"/>
      <c r="N80" s="230"/>
      <c r="O80" s="757"/>
      <c r="P80" s="426">
        <v>35</v>
      </c>
      <c r="Q80" s="68"/>
      <c r="R80" s="524"/>
      <c r="S80" s="426">
        <v>35</v>
      </c>
      <c r="T80" s="730" t="s">
        <v>72</v>
      </c>
      <c r="U80" s="68"/>
      <c r="V80" s="524"/>
      <c r="W80" s="115"/>
      <c r="X80" s="426">
        <v>35</v>
      </c>
      <c r="Y80" s="1163" t="s">
        <v>593</v>
      </c>
      <c r="Z80" s="115"/>
      <c r="AA80" s="426">
        <v>35</v>
      </c>
      <c r="AB80" s="68"/>
      <c r="AC80" s="524"/>
      <c r="AD80" s="426">
        <v>35</v>
      </c>
      <c r="AE80" s="68"/>
      <c r="AF80" s="524"/>
      <c r="AG80" s="426">
        <v>35</v>
      </c>
      <c r="AH80" s="730" t="s">
        <v>72</v>
      </c>
      <c r="AI80" s="68"/>
      <c r="AJ80" s="524"/>
      <c r="AK80" s="115"/>
      <c r="AL80" s="426">
        <v>35</v>
      </c>
      <c r="AM80" s="966" t="s">
        <v>593</v>
      </c>
      <c r="AN80" s="115"/>
      <c r="AO80" s="426">
        <v>35</v>
      </c>
      <c r="AP80" s="68"/>
      <c r="AQ80" s="524"/>
      <c r="AR80" s="426">
        <v>35</v>
      </c>
      <c r="AS80" s="68"/>
      <c r="AT80" s="524"/>
      <c r="AU80" s="426">
        <v>35</v>
      </c>
      <c r="AV80" s="1163" t="s">
        <v>592</v>
      </c>
      <c r="AY80" s="426">
        <v>35</v>
      </c>
      <c r="AZ80" s="1163" t="s">
        <v>592</v>
      </c>
    </row>
    <row r="81" spans="1:54" ht="15.75" customHeight="1" x14ac:dyDescent="0.25">
      <c r="A81" s="426">
        <v>36</v>
      </c>
      <c r="B81" s="515" t="s">
        <v>73</v>
      </c>
      <c r="C81" s="39"/>
      <c r="D81" s="934" t="s">
        <v>44</v>
      </c>
      <c r="F81" s="908"/>
      <c r="H81" s="426">
        <v>36</v>
      </c>
      <c r="I81" s="1162" t="s">
        <v>593</v>
      </c>
      <c r="J81" s="203" t="s">
        <v>723</v>
      </c>
      <c r="L81" s="426">
        <v>36</v>
      </c>
      <c r="M81" s="68"/>
      <c r="N81" s="230"/>
      <c r="O81" s="757"/>
      <c r="P81" s="426">
        <v>36</v>
      </c>
      <c r="Q81" s="68"/>
      <c r="R81" s="524"/>
      <c r="S81" s="426">
        <v>36</v>
      </c>
      <c r="T81" s="730" t="s">
        <v>73</v>
      </c>
      <c r="U81" s="68"/>
      <c r="V81" s="524"/>
      <c r="W81" s="115"/>
      <c r="X81" s="426">
        <v>36</v>
      </c>
      <c r="Y81" s="1163" t="s">
        <v>593</v>
      </c>
      <c r="Z81" s="115"/>
      <c r="AA81" s="426">
        <v>36</v>
      </c>
      <c r="AB81" s="68"/>
      <c r="AC81" s="524"/>
      <c r="AD81" s="426">
        <v>36</v>
      </c>
      <c r="AE81" s="68"/>
      <c r="AF81" s="524"/>
      <c r="AG81" s="426">
        <v>36</v>
      </c>
      <c r="AH81" s="730" t="s">
        <v>73</v>
      </c>
      <c r="AI81" s="68"/>
      <c r="AJ81" s="524"/>
      <c r="AK81" s="115"/>
      <c r="AL81" s="426">
        <v>36</v>
      </c>
      <c r="AM81" s="966" t="s">
        <v>593</v>
      </c>
      <c r="AN81" s="115"/>
      <c r="AO81" s="426">
        <v>36</v>
      </c>
      <c r="AP81" s="68"/>
      <c r="AQ81" s="524"/>
      <c r="AR81" s="426">
        <v>36</v>
      </c>
      <c r="AS81" s="68"/>
      <c r="AT81" s="524"/>
      <c r="AU81" s="426">
        <v>36</v>
      </c>
      <c r="AV81" s="1163" t="s">
        <v>592</v>
      </c>
      <c r="AY81" s="426">
        <v>36</v>
      </c>
      <c r="AZ81" s="1163" t="s">
        <v>592</v>
      </c>
    </row>
    <row r="82" spans="1:54" ht="15.75" customHeight="1" x14ac:dyDescent="0.25">
      <c r="A82" s="426">
        <v>37</v>
      </c>
      <c r="B82" s="515" t="s">
        <v>69</v>
      </c>
      <c r="C82" s="251">
        <v>250000000</v>
      </c>
      <c r="D82" s="934" t="s">
        <v>130</v>
      </c>
      <c r="F82" s="909"/>
      <c r="H82" s="426">
        <v>37</v>
      </c>
      <c r="I82" s="1162" t="s">
        <v>593</v>
      </c>
      <c r="J82" s="939" t="s">
        <v>723</v>
      </c>
      <c r="L82" s="426">
        <v>37</v>
      </c>
      <c r="M82" s="251">
        <v>250000000</v>
      </c>
      <c r="N82" s="230"/>
      <c r="O82" s="757"/>
      <c r="P82" s="426">
        <v>37</v>
      </c>
      <c r="Q82" s="251">
        <v>250000000</v>
      </c>
      <c r="R82" s="524"/>
      <c r="S82" s="426">
        <v>37</v>
      </c>
      <c r="T82" s="730" t="s">
        <v>69</v>
      </c>
      <c r="U82" s="251">
        <v>120000000</v>
      </c>
      <c r="V82" s="524"/>
      <c r="W82" s="115"/>
      <c r="X82" s="426">
        <v>37</v>
      </c>
      <c r="Y82" s="1163" t="s">
        <v>593</v>
      </c>
      <c r="Z82" s="115"/>
      <c r="AA82" s="426">
        <v>37</v>
      </c>
      <c r="AB82" s="251">
        <v>120000000</v>
      </c>
      <c r="AC82" s="524"/>
      <c r="AD82" s="426">
        <v>37</v>
      </c>
      <c r="AE82" s="251">
        <v>120000000</v>
      </c>
      <c r="AF82" s="524"/>
      <c r="AG82" s="426">
        <v>37</v>
      </c>
      <c r="AH82" s="730" t="s">
        <v>69</v>
      </c>
      <c r="AI82" s="345">
        <v>120000000</v>
      </c>
      <c r="AJ82" s="524"/>
      <c r="AK82" s="115"/>
      <c r="AL82" s="426">
        <v>37</v>
      </c>
      <c r="AM82" s="966" t="s">
        <v>593</v>
      </c>
      <c r="AN82" s="115"/>
      <c r="AO82" s="426">
        <v>37</v>
      </c>
      <c r="AP82" s="345">
        <v>120000000</v>
      </c>
      <c r="AQ82" s="524"/>
      <c r="AR82" s="426">
        <v>37</v>
      </c>
      <c r="AS82" s="345">
        <v>120000000</v>
      </c>
      <c r="AT82" s="524"/>
      <c r="AU82" s="426">
        <v>37</v>
      </c>
      <c r="AV82" s="1163" t="s">
        <v>592</v>
      </c>
      <c r="AY82" s="426">
        <v>37</v>
      </c>
      <c r="AZ82" s="1163" t="s">
        <v>592</v>
      </c>
    </row>
    <row r="83" spans="1:54" ht="15.75" customHeight="1" x14ac:dyDescent="0.25">
      <c r="A83" s="426">
        <v>38</v>
      </c>
      <c r="B83" s="515" t="s">
        <v>70</v>
      </c>
      <c r="C83" s="42">
        <v>250082465.75342464</v>
      </c>
      <c r="D83" s="934" t="s">
        <v>44</v>
      </c>
      <c r="F83" s="909"/>
      <c r="H83" s="426">
        <v>38</v>
      </c>
      <c r="I83" s="1162" t="s">
        <v>593</v>
      </c>
      <c r="J83" s="203" t="s">
        <v>723</v>
      </c>
      <c r="L83" s="426">
        <v>38</v>
      </c>
      <c r="M83" s="289">
        <v>250082465.75342464</v>
      </c>
      <c r="N83" s="230"/>
      <c r="O83" s="757"/>
      <c r="P83" s="426">
        <v>38</v>
      </c>
      <c r="Q83" s="289">
        <v>250082465.75342464</v>
      </c>
      <c r="R83" s="201"/>
      <c r="S83" s="426">
        <v>38</v>
      </c>
      <c r="T83" s="730" t="s">
        <v>70</v>
      </c>
      <c r="U83" s="251">
        <v>120017950.6849315</v>
      </c>
      <c r="V83" s="201"/>
      <c r="W83" s="115"/>
      <c r="X83" s="426">
        <v>38</v>
      </c>
      <c r="Y83" s="1163" t="s">
        <v>593</v>
      </c>
      <c r="Z83" s="115"/>
      <c r="AA83" s="426">
        <v>38</v>
      </c>
      <c r="AB83" s="251">
        <v>120017950.6849315</v>
      </c>
      <c r="AC83" s="201"/>
      <c r="AD83" s="426">
        <v>38</v>
      </c>
      <c r="AE83" s="251">
        <v>120017950.6849315</v>
      </c>
      <c r="AF83" s="201"/>
      <c r="AG83" s="426">
        <v>38</v>
      </c>
      <c r="AH83" s="730" t="s">
        <v>70</v>
      </c>
      <c r="AI83" s="345">
        <v>120000279.4520548</v>
      </c>
      <c r="AJ83" s="524"/>
      <c r="AK83" s="115"/>
      <c r="AL83" s="426">
        <v>38</v>
      </c>
      <c r="AM83" s="966" t="s">
        <v>593</v>
      </c>
      <c r="AN83" s="115"/>
      <c r="AO83" s="426">
        <v>38</v>
      </c>
      <c r="AP83" s="345">
        <v>120000279.4520548</v>
      </c>
      <c r="AQ83" s="201"/>
      <c r="AR83" s="426">
        <v>38</v>
      </c>
      <c r="AS83" s="345">
        <v>120000279.4520548</v>
      </c>
      <c r="AT83" s="201"/>
      <c r="AU83" s="426">
        <v>38</v>
      </c>
      <c r="AV83" s="1163" t="s">
        <v>592</v>
      </c>
      <c r="AY83" s="426">
        <v>38</v>
      </c>
      <c r="AZ83" s="1163" t="s">
        <v>592</v>
      </c>
    </row>
    <row r="84" spans="1:54" ht="15.75" customHeight="1" x14ac:dyDescent="0.25">
      <c r="A84" s="426">
        <v>39</v>
      </c>
      <c r="B84" s="515" t="s">
        <v>71</v>
      </c>
      <c r="C84" s="252" t="s">
        <v>161</v>
      </c>
      <c r="D84" s="934" t="s">
        <v>130</v>
      </c>
      <c r="F84" s="908"/>
      <c r="H84" s="426">
        <v>39</v>
      </c>
      <c r="I84" s="1162" t="s">
        <v>593</v>
      </c>
      <c r="J84" s="939" t="s">
        <v>723</v>
      </c>
      <c r="L84" s="426">
        <v>39</v>
      </c>
      <c r="M84" s="248" t="s">
        <v>161</v>
      </c>
      <c r="N84" s="230"/>
      <c r="O84" s="757"/>
      <c r="P84" s="426">
        <v>39</v>
      </c>
      <c r="Q84" s="248" t="s">
        <v>161</v>
      </c>
      <c r="R84" s="524"/>
      <c r="S84" s="426">
        <v>39</v>
      </c>
      <c r="T84" s="730" t="s">
        <v>71</v>
      </c>
      <c r="U84" s="248" t="s">
        <v>161</v>
      </c>
      <c r="V84" s="524"/>
      <c r="W84" s="115"/>
      <c r="X84" s="426">
        <v>39</v>
      </c>
      <c r="Y84" s="1163" t="s">
        <v>593</v>
      </c>
      <c r="Z84" s="115"/>
      <c r="AA84" s="426">
        <v>39</v>
      </c>
      <c r="AB84" s="248" t="s">
        <v>161</v>
      </c>
      <c r="AC84" s="524"/>
      <c r="AD84" s="426">
        <v>39</v>
      </c>
      <c r="AE84" s="248" t="s">
        <v>161</v>
      </c>
      <c r="AF84" s="524"/>
      <c r="AG84" s="426">
        <v>39</v>
      </c>
      <c r="AH84" s="730" t="s">
        <v>71</v>
      </c>
      <c r="AI84" s="343" t="s">
        <v>161</v>
      </c>
      <c r="AJ84" s="524"/>
      <c r="AK84" s="115"/>
      <c r="AL84" s="426">
        <v>39</v>
      </c>
      <c r="AM84" s="966" t="s">
        <v>593</v>
      </c>
      <c r="AN84" s="115"/>
      <c r="AO84" s="426">
        <v>39</v>
      </c>
      <c r="AP84" s="343" t="s">
        <v>161</v>
      </c>
      <c r="AQ84" s="524"/>
      <c r="AR84" s="426">
        <v>39</v>
      </c>
      <c r="AS84" s="343" t="s">
        <v>161</v>
      </c>
      <c r="AT84" s="524"/>
      <c r="AU84" s="426">
        <v>39</v>
      </c>
      <c r="AV84" s="1163" t="s">
        <v>592</v>
      </c>
      <c r="AY84" s="426">
        <v>39</v>
      </c>
      <c r="AZ84" s="1163" t="s">
        <v>592</v>
      </c>
    </row>
    <row r="85" spans="1:54" ht="15.75" customHeight="1" x14ac:dyDescent="0.25">
      <c r="A85" s="426">
        <v>73</v>
      </c>
      <c r="B85" s="515" t="s">
        <v>81</v>
      </c>
      <c r="C85" s="1350" t="b">
        <v>0</v>
      </c>
      <c r="D85" s="545" t="s">
        <v>130</v>
      </c>
      <c r="E85" s="524" t="s">
        <v>273</v>
      </c>
      <c r="F85" s="908">
        <v>6.1</v>
      </c>
      <c r="H85" s="426">
        <v>73</v>
      </c>
      <c r="I85" s="1162" t="s">
        <v>593</v>
      </c>
      <c r="J85" s="942" t="s">
        <v>723</v>
      </c>
      <c r="L85" s="426">
        <v>73</v>
      </c>
      <c r="M85" s="1809" t="b">
        <v>1</v>
      </c>
      <c r="N85" s="230"/>
      <c r="O85" s="757"/>
      <c r="P85" s="426">
        <v>73</v>
      </c>
      <c r="Q85" s="1809" t="b">
        <v>1</v>
      </c>
      <c r="R85" s="201"/>
      <c r="S85" s="426">
        <v>73</v>
      </c>
      <c r="T85" s="730" t="s">
        <v>81</v>
      </c>
      <c r="U85" s="1809" t="b">
        <v>0</v>
      </c>
      <c r="V85" s="201"/>
      <c r="W85" s="115"/>
      <c r="X85" s="426">
        <v>73</v>
      </c>
      <c r="Y85" s="1163" t="s">
        <v>593</v>
      </c>
      <c r="Z85" s="115"/>
      <c r="AA85" s="426">
        <v>73</v>
      </c>
      <c r="AB85" s="1809" t="b">
        <v>1</v>
      </c>
      <c r="AC85" s="201"/>
      <c r="AD85" s="426">
        <v>73</v>
      </c>
      <c r="AE85" s="1809" t="b">
        <v>1</v>
      </c>
      <c r="AF85" s="201"/>
      <c r="AG85" s="426">
        <v>73</v>
      </c>
      <c r="AH85" s="730" t="s">
        <v>81</v>
      </c>
      <c r="AI85" s="1809" t="b">
        <v>0</v>
      </c>
      <c r="AJ85" s="524"/>
      <c r="AK85" s="115"/>
      <c r="AL85" s="426">
        <v>73</v>
      </c>
      <c r="AM85" s="966" t="s">
        <v>593</v>
      </c>
      <c r="AN85" s="115"/>
      <c r="AO85" s="426">
        <v>73</v>
      </c>
      <c r="AP85" s="1809" t="b">
        <v>1</v>
      </c>
      <c r="AQ85" s="201"/>
      <c r="AR85" s="426">
        <v>73</v>
      </c>
      <c r="AS85" s="1809" t="b">
        <v>1</v>
      </c>
      <c r="AT85" s="201"/>
      <c r="AU85" s="426">
        <v>73</v>
      </c>
      <c r="AV85" s="1972" t="b">
        <v>1</v>
      </c>
      <c r="AY85" s="426">
        <v>73</v>
      </c>
      <c r="AZ85" s="1972" t="b">
        <v>1</v>
      </c>
    </row>
    <row r="86" spans="1:54" ht="15.75" customHeight="1" x14ac:dyDescent="0.25">
      <c r="A86" s="426">
        <v>74</v>
      </c>
      <c r="B86" s="515" t="s">
        <v>78</v>
      </c>
      <c r="C86" s="1163" t="s">
        <v>901</v>
      </c>
      <c r="D86" s="935" t="s">
        <v>723</v>
      </c>
      <c r="E86" s="524"/>
      <c r="F86" s="908"/>
      <c r="H86" s="426">
        <v>74</v>
      </c>
      <c r="I86" s="1162" t="s">
        <v>593</v>
      </c>
      <c r="J86" s="203" t="s">
        <v>723</v>
      </c>
      <c r="L86" s="426">
        <v>74</v>
      </c>
      <c r="M86" s="1163" t="s">
        <v>901</v>
      </c>
      <c r="N86" s="230"/>
      <c r="O86" s="757"/>
      <c r="P86" s="1091">
        <v>74</v>
      </c>
      <c r="Q86" s="1163" t="s">
        <v>901</v>
      </c>
      <c r="R86" s="201"/>
      <c r="S86" s="1091">
        <v>74</v>
      </c>
      <c r="T86" s="730" t="s">
        <v>78</v>
      </c>
      <c r="U86" s="1163" t="s">
        <v>901</v>
      </c>
      <c r="V86" s="201"/>
      <c r="W86" s="115"/>
      <c r="X86" s="1091">
        <v>74</v>
      </c>
      <c r="Y86" s="1163" t="s">
        <v>593</v>
      </c>
      <c r="Z86" s="115"/>
      <c r="AA86" s="1091">
        <v>74</v>
      </c>
      <c r="AB86" s="1092" t="s">
        <v>797</v>
      </c>
      <c r="AC86" s="201"/>
      <c r="AD86" s="1091">
        <v>74</v>
      </c>
      <c r="AE86" s="1092" t="s">
        <v>797</v>
      </c>
      <c r="AF86" s="201"/>
      <c r="AG86" s="426">
        <v>74</v>
      </c>
      <c r="AH86" s="730" t="s">
        <v>78</v>
      </c>
      <c r="AI86" s="1163" t="s">
        <v>901</v>
      </c>
      <c r="AJ86" s="152" t="s">
        <v>273</v>
      </c>
      <c r="AK86" s="115"/>
      <c r="AL86" s="426">
        <v>74</v>
      </c>
      <c r="AM86" s="966" t="s">
        <v>593</v>
      </c>
      <c r="AN86" s="115"/>
      <c r="AO86" s="426">
        <v>74</v>
      </c>
      <c r="AP86" s="1163" t="s">
        <v>901</v>
      </c>
      <c r="AQ86" s="201"/>
      <c r="AR86" s="426">
        <v>74</v>
      </c>
      <c r="AS86" s="1163" t="s">
        <v>901</v>
      </c>
      <c r="AT86" s="201"/>
      <c r="AU86" s="426">
        <v>74</v>
      </c>
      <c r="AV86" s="85" t="s">
        <v>650</v>
      </c>
      <c r="AY86" s="426">
        <v>74</v>
      </c>
      <c r="AZ86" s="85" t="s">
        <v>682</v>
      </c>
    </row>
    <row r="87" spans="1:54" ht="15.75" customHeight="1" x14ac:dyDescent="0.25">
      <c r="A87" s="426">
        <v>75</v>
      </c>
      <c r="B87" s="515" t="s">
        <v>19</v>
      </c>
      <c r="C87" s="117"/>
      <c r="D87" s="545" t="s">
        <v>44</v>
      </c>
      <c r="E87" s="524" t="s">
        <v>273</v>
      </c>
      <c r="F87" s="916"/>
      <c r="H87" s="426">
        <v>75</v>
      </c>
      <c r="I87" s="1162" t="s">
        <v>593</v>
      </c>
      <c r="J87" s="203" t="s">
        <v>723</v>
      </c>
      <c r="L87" s="426">
        <v>75</v>
      </c>
      <c r="M87" s="466"/>
      <c r="N87" s="230"/>
      <c r="O87" s="757"/>
      <c r="P87" s="426">
        <v>75</v>
      </c>
      <c r="Q87" s="466"/>
      <c r="R87" s="201"/>
      <c r="S87" s="426">
        <v>75</v>
      </c>
      <c r="T87" s="730" t="s">
        <v>19</v>
      </c>
      <c r="U87" s="466"/>
      <c r="V87" s="201"/>
      <c r="W87" s="115"/>
      <c r="X87" s="426">
        <v>75</v>
      </c>
      <c r="Y87" s="1163" t="s">
        <v>593</v>
      </c>
      <c r="Z87" s="115"/>
      <c r="AA87" s="426">
        <v>75</v>
      </c>
      <c r="AB87" s="466"/>
      <c r="AC87" s="201"/>
      <c r="AD87" s="426">
        <v>75</v>
      </c>
      <c r="AE87" s="466"/>
      <c r="AF87" s="201"/>
      <c r="AG87" s="426">
        <v>75</v>
      </c>
      <c r="AH87" s="730" t="s">
        <v>19</v>
      </c>
      <c r="AI87" s="466"/>
      <c r="AJ87" s="524"/>
      <c r="AK87" s="115"/>
      <c r="AL87" s="426">
        <v>75</v>
      </c>
      <c r="AM87" s="966" t="s">
        <v>593</v>
      </c>
      <c r="AN87" s="115"/>
      <c r="AO87" s="426">
        <v>75</v>
      </c>
      <c r="AP87" s="715"/>
      <c r="AQ87" s="201"/>
      <c r="AR87" s="426">
        <v>75</v>
      </c>
      <c r="AS87" s="1262"/>
      <c r="AT87" s="201"/>
      <c r="AU87" s="426">
        <v>75</v>
      </c>
      <c r="AV87" s="513" t="s">
        <v>113</v>
      </c>
      <c r="AW87" s="520" t="s">
        <v>113</v>
      </c>
      <c r="AY87" s="426">
        <v>75</v>
      </c>
      <c r="AZ87" s="513" t="s">
        <v>113</v>
      </c>
      <c r="BA87" s="90" t="s">
        <v>113</v>
      </c>
    </row>
    <row r="88" spans="1:54" ht="15.75" customHeight="1" x14ac:dyDescent="0.25">
      <c r="A88" s="426">
        <v>76</v>
      </c>
      <c r="B88" s="1006" t="s">
        <v>30</v>
      </c>
      <c r="C88" s="39"/>
      <c r="D88" s="545" t="s">
        <v>44</v>
      </c>
      <c r="F88" s="908"/>
      <c r="H88" s="426">
        <v>76</v>
      </c>
      <c r="I88" s="1162" t="s">
        <v>593</v>
      </c>
      <c r="J88" s="203" t="s">
        <v>723</v>
      </c>
      <c r="L88" s="426">
        <v>76</v>
      </c>
      <c r="M88" s="68"/>
      <c r="N88" s="230"/>
      <c r="O88" s="757"/>
      <c r="P88" s="426">
        <v>76</v>
      </c>
      <c r="Q88" s="68"/>
      <c r="R88" s="524"/>
      <c r="S88" s="426">
        <v>76</v>
      </c>
      <c r="T88" s="1047" t="s">
        <v>30</v>
      </c>
      <c r="U88" s="68"/>
      <c r="V88" s="524"/>
      <c r="W88" s="115"/>
      <c r="X88" s="426">
        <v>76</v>
      </c>
      <c r="Y88" s="1163" t="s">
        <v>593</v>
      </c>
      <c r="Z88" s="115"/>
      <c r="AA88" s="426">
        <v>76</v>
      </c>
      <c r="AB88" s="68"/>
      <c r="AC88" s="524"/>
      <c r="AD88" s="426">
        <v>76</v>
      </c>
      <c r="AE88" s="68"/>
      <c r="AF88" s="524"/>
      <c r="AG88" s="426">
        <v>76</v>
      </c>
      <c r="AH88" s="1047" t="s">
        <v>30</v>
      </c>
      <c r="AI88" s="68"/>
      <c r="AJ88" s="524"/>
      <c r="AK88" s="115"/>
      <c r="AL88" s="426">
        <v>76</v>
      </c>
      <c r="AM88" s="966" t="s">
        <v>593</v>
      </c>
      <c r="AN88" s="115"/>
      <c r="AO88" s="426">
        <v>76</v>
      </c>
      <c r="AP88" s="68"/>
      <c r="AQ88" s="524"/>
      <c r="AR88" s="426">
        <v>76</v>
      </c>
      <c r="AS88" s="68"/>
      <c r="AT88" s="524"/>
      <c r="AU88" s="426">
        <v>76</v>
      </c>
      <c r="AV88" s="511"/>
      <c r="AW88" s="315"/>
      <c r="AY88" s="426">
        <v>76</v>
      </c>
      <c r="AZ88" s="511"/>
      <c r="BA88" s="315"/>
    </row>
    <row r="89" spans="1:54" ht="15.75" customHeight="1" x14ac:dyDescent="0.25">
      <c r="A89" s="426">
        <v>77</v>
      </c>
      <c r="B89" s="1006" t="s">
        <v>31</v>
      </c>
      <c r="C89" s="39"/>
      <c r="D89" s="545" t="s">
        <v>44</v>
      </c>
      <c r="F89" s="908"/>
      <c r="H89" s="426">
        <v>77</v>
      </c>
      <c r="I89" s="1162" t="s">
        <v>593</v>
      </c>
      <c r="J89" s="203" t="s">
        <v>723</v>
      </c>
      <c r="L89" s="426">
        <v>77</v>
      </c>
      <c r="M89" s="68"/>
      <c r="N89" s="230"/>
      <c r="O89" s="757"/>
      <c r="P89" s="426">
        <v>77</v>
      </c>
      <c r="Q89" s="68"/>
      <c r="R89" s="524"/>
      <c r="S89" s="426">
        <v>77</v>
      </c>
      <c r="T89" s="1047" t="s">
        <v>31</v>
      </c>
      <c r="U89" s="68"/>
      <c r="V89" s="524"/>
      <c r="W89" s="115"/>
      <c r="X89" s="426">
        <v>77</v>
      </c>
      <c r="Y89" s="1163" t="s">
        <v>593</v>
      </c>
      <c r="Z89" s="115"/>
      <c r="AA89" s="426">
        <v>77</v>
      </c>
      <c r="AB89" s="68"/>
      <c r="AC89" s="524"/>
      <c r="AD89" s="426">
        <v>77</v>
      </c>
      <c r="AE89" s="68"/>
      <c r="AF89" s="524"/>
      <c r="AG89" s="426">
        <v>77</v>
      </c>
      <c r="AH89" s="1047" t="s">
        <v>31</v>
      </c>
      <c r="AI89" s="68"/>
      <c r="AJ89" s="524"/>
      <c r="AK89" s="115"/>
      <c r="AL89" s="426">
        <v>77</v>
      </c>
      <c r="AM89" s="966" t="s">
        <v>593</v>
      </c>
      <c r="AN89" s="115"/>
      <c r="AO89" s="426">
        <v>77</v>
      </c>
      <c r="AP89" s="68"/>
      <c r="AQ89" s="524"/>
      <c r="AR89" s="426">
        <v>77</v>
      </c>
      <c r="AS89" s="68"/>
      <c r="AT89" s="524"/>
      <c r="AU89" s="426">
        <v>77</v>
      </c>
      <c r="AV89" s="511"/>
      <c r="AW89" s="315"/>
      <c r="AY89" s="426">
        <v>77</v>
      </c>
      <c r="AZ89" s="511"/>
      <c r="BA89" s="315"/>
    </row>
    <row r="90" spans="1:54" ht="15.75" customHeight="1" x14ac:dyDescent="0.25">
      <c r="A90" s="426">
        <v>78</v>
      </c>
      <c r="B90" s="1006" t="s">
        <v>77</v>
      </c>
      <c r="C90" s="39"/>
      <c r="D90" s="545" t="s">
        <v>44</v>
      </c>
      <c r="F90" s="908"/>
      <c r="H90" s="426">
        <v>78</v>
      </c>
      <c r="I90" s="1162" t="s">
        <v>593</v>
      </c>
      <c r="J90" s="950" t="s">
        <v>723</v>
      </c>
      <c r="L90" s="426">
        <v>78</v>
      </c>
      <c r="M90" s="69"/>
      <c r="N90" s="230"/>
      <c r="O90" s="757"/>
      <c r="P90" s="426">
        <v>78</v>
      </c>
      <c r="Q90" s="69"/>
      <c r="R90" s="524"/>
      <c r="S90" s="426">
        <v>78</v>
      </c>
      <c r="T90" s="1047" t="s">
        <v>77</v>
      </c>
      <c r="U90" s="69"/>
      <c r="V90" s="524"/>
      <c r="W90" s="115"/>
      <c r="X90" s="426">
        <v>78</v>
      </c>
      <c r="Y90" s="1163" t="s">
        <v>593</v>
      </c>
      <c r="Z90" s="115"/>
      <c r="AA90" s="426">
        <v>78</v>
      </c>
      <c r="AB90" s="69"/>
      <c r="AC90" s="524"/>
      <c r="AD90" s="426">
        <v>78</v>
      </c>
      <c r="AE90" s="69"/>
      <c r="AF90" s="524"/>
      <c r="AG90" s="426">
        <v>78</v>
      </c>
      <c r="AH90" s="1047" t="s">
        <v>77</v>
      </c>
      <c r="AI90" s="69"/>
      <c r="AJ90" s="524"/>
      <c r="AK90" s="115"/>
      <c r="AL90" s="426">
        <v>78</v>
      </c>
      <c r="AM90" s="966" t="s">
        <v>593</v>
      </c>
      <c r="AN90" s="115"/>
      <c r="AO90" s="426">
        <v>78</v>
      </c>
      <c r="AP90" s="69"/>
      <c r="AQ90" s="524"/>
      <c r="AR90" s="426">
        <v>78</v>
      </c>
      <c r="AS90" s="69"/>
      <c r="AT90" s="524"/>
      <c r="AU90" s="426">
        <v>78</v>
      </c>
      <c r="AV90" s="513" t="s">
        <v>372</v>
      </c>
      <c r="AW90" s="966" t="s">
        <v>375</v>
      </c>
      <c r="AY90" s="426">
        <v>78</v>
      </c>
      <c r="AZ90" s="513" t="s">
        <v>372</v>
      </c>
      <c r="BA90" s="966" t="s">
        <v>375</v>
      </c>
    </row>
    <row r="91" spans="1:54" ht="15.75" customHeight="1" x14ac:dyDescent="0.25">
      <c r="A91" s="426">
        <v>79</v>
      </c>
      <c r="B91" s="1006" t="s">
        <v>76</v>
      </c>
      <c r="C91" s="39"/>
      <c r="D91" s="545" t="s">
        <v>44</v>
      </c>
      <c r="F91" s="908">
        <v>6.12</v>
      </c>
      <c r="H91" s="426">
        <v>79</v>
      </c>
      <c r="I91" s="1162" t="s">
        <v>593</v>
      </c>
      <c r="J91" s="950" t="s">
        <v>723</v>
      </c>
      <c r="L91" s="426">
        <v>79</v>
      </c>
      <c r="M91" s="69"/>
      <c r="N91" s="230"/>
      <c r="O91" s="757"/>
      <c r="P91" s="426">
        <v>79</v>
      </c>
      <c r="Q91" s="69"/>
      <c r="R91" s="524"/>
      <c r="S91" s="426">
        <v>79</v>
      </c>
      <c r="T91" s="1047" t="s">
        <v>76</v>
      </c>
      <c r="U91" s="69"/>
      <c r="V91" s="524"/>
      <c r="W91" s="115"/>
      <c r="X91" s="426">
        <v>79</v>
      </c>
      <c r="Y91" s="1163" t="s">
        <v>593</v>
      </c>
      <c r="Z91" s="115"/>
      <c r="AA91" s="426">
        <v>79</v>
      </c>
      <c r="AB91" s="69"/>
      <c r="AC91" s="524"/>
      <c r="AD91" s="426">
        <v>79</v>
      </c>
      <c r="AE91" s="69"/>
      <c r="AF91" s="524"/>
      <c r="AG91" s="426">
        <v>79</v>
      </c>
      <c r="AH91" s="1047" t="s">
        <v>76</v>
      </c>
      <c r="AI91" s="69"/>
      <c r="AJ91" s="524"/>
      <c r="AK91" s="115"/>
      <c r="AL91" s="426">
        <v>79</v>
      </c>
      <c r="AM91" s="966" t="s">
        <v>593</v>
      </c>
      <c r="AN91" s="115"/>
      <c r="AO91" s="426">
        <v>79</v>
      </c>
      <c r="AP91" s="69"/>
      <c r="AQ91" s="524"/>
      <c r="AR91" s="426">
        <v>79</v>
      </c>
      <c r="AS91" s="69"/>
      <c r="AT91" s="524"/>
      <c r="AU91" s="426">
        <v>79</v>
      </c>
      <c r="AV91" s="513" t="s">
        <v>373</v>
      </c>
      <c r="AW91" s="966" t="s">
        <v>373</v>
      </c>
      <c r="AY91" s="426">
        <v>79</v>
      </c>
      <c r="AZ91" s="513" t="s">
        <v>373</v>
      </c>
      <c r="BA91" s="966" t="s">
        <v>373</v>
      </c>
    </row>
    <row r="92" spans="1:54" ht="15.75" customHeight="1" x14ac:dyDescent="0.25">
      <c r="A92" s="426">
        <v>83</v>
      </c>
      <c r="B92" s="1006" t="s">
        <v>20</v>
      </c>
      <c r="C92" s="114"/>
      <c r="D92" s="545" t="s">
        <v>44</v>
      </c>
      <c r="F92" s="908"/>
      <c r="H92" s="426">
        <v>83</v>
      </c>
      <c r="I92" s="1162" t="s">
        <v>593</v>
      </c>
      <c r="J92" s="426" t="s">
        <v>723</v>
      </c>
      <c r="L92" s="426">
        <v>83</v>
      </c>
      <c r="M92" s="61"/>
      <c r="N92" s="230"/>
      <c r="O92" s="757"/>
      <c r="P92" s="426">
        <v>83</v>
      </c>
      <c r="Q92" s="61"/>
      <c r="R92" s="524"/>
      <c r="S92" s="426">
        <v>83</v>
      </c>
      <c r="T92" s="1047" t="s">
        <v>20</v>
      </c>
      <c r="U92" s="61"/>
      <c r="V92" s="524"/>
      <c r="W92" s="115"/>
      <c r="X92" s="426">
        <v>83</v>
      </c>
      <c r="Y92" s="1163" t="s">
        <v>593</v>
      </c>
      <c r="Z92" s="115"/>
      <c r="AA92" s="426">
        <v>83</v>
      </c>
      <c r="AB92" s="61"/>
      <c r="AC92" s="524"/>
      <c r="AD92" s="426">
        <v>83</v>
      </c>
      <c r="AE92" s="61"/>
      <c r="AF92" s="524"/>
      <c r="AG92" s="426">
        <v>83</v>
      </c>
      <c r="AH92" s="1047" t="s">
        <v>20</v>
      </c>
      <c r="AI92" s="61"/>
      <c r="AJ92" s="524"/>
      <c r="AK92" s="115"/>
      <c r="AL92" s="426">
        <v>83</v>
      </c>
      <c r="AM92" s="966" t="s">
        <v>593</v>
      </c>
      <c r="AN92" s="115"/>
      <c r="AO92" s="426">
        <v>83</v>
      </c>
      <c r="AP92" s="61"/>
      <c r="AQ92" s="524"/>
      <c r="AR92" s="426">
        <v>83</v>
      </c>
      <c r="AS92" s="61"/>
      <c r="AT92" s="524"/>
      <c r="AU92" s="426">
        <v>83</v>
      </c>
      <c r="AV92" s="534">
        <v>-79056000</v>
      </c>
      <c r="AW92" s="534">
        <v>-48899359</v>
      </c>
      <c r="AX92" s="328" t="s">
        <v>273</v>
      </c>
      <c r="AY92" s="426">
        <v>83</v>
      </c>
      <c r="AZ92" s="96">
        <v>63000000</v>
      </c>
      <c r="BA92" s="96">
        <v>54673300</v>
      </c>
      <c r="BB92" s="328" t="s">
        <v>273</v>
      </c>
    </row>
    <row r="93" spans="1:54" ht="15.75" customHeight="1" x14ac:dyDescent="0.25">
      <c r="A93" s="426">
        <v>85</v>
      </c>
      <c r="B93" s="515" t="s">
        <v>21</v>
      </c>
      <c r="C93" s="39"/>
      <c r="D93" s="545" t="s">
        <v>43</v>
      </c>
      <c r="F93" s="918">
        <v>6.5</v>
      </c>
      <c r="H93" s="426">
        <v>85</v>
      </c>
      <c r="I93" s="1162" t="s">
        <v>593</v>
      </c>
      <c r="J93" s="426" t="s">
        <v>723</v>
      </c>
      <c r="L93" s="426">
        <v>85</v>
      </c>
      <c r="M93" s="69"/>
      <c r="N93" s="230"/>
      <c r="O93" s="757"/>
      <c r="P93" s="426">
        <v>85</v>
      </c>
      <c r="Q93" s="69"/>
      <c r="R93" s="524"/>
      <c r="S93" s="426">
        <v>85</v>
      </c>
      <c r="T93" s="730" t="s">
        <v>21</v>
      </c>
      <c r="U93" s="69"/>
      <c r="V93" s="524"/>
      <c r="W93" s="115"/>
      <c r="X93" s="426">
        <v>85</v>
      </c>
      <c r="Y93" s="1163" t="s">
        <v>593</v>
      </c>
      <c r="Z93" s="115"/>
      <c r="AA93" s="426">
        <v>85</v>
      </c>
      <c r="AB93" s="69"/>
      <c r="AC93" s="524"/>
      <c r="AD93" s="426">
        <v>85</v>
      </c>
      <c r="AE93" s="69"/>
      <c r="AF93" s="524"/>
      <c r="AG93" s="426">
        <v>85</v>
      </c>
      <c r="AH93" s="730" t="s">
        <v>21</v>
      </c>
      <c r="AI93" s="69"/>
      <c r="AJ93" s="524"/>
      <c r="AK93" s="115"/>
      <c r="AL93" s="426">
        <v>85</v>
      </c>
      <c r="AM93" s="966" t="s">
        <v>593</v>
      </c>
      <c r="AN93" s="115"/>
      <c r="AO93" s="426">
        <v>85</v>
      </c>
      <c r="AP93" s="69"/>
      <c r="AQ93" s="524"/>
      <c r="AR93" s="426">
        <v>85</v>
      </c>
      <c r="AS93" s="69"/>
      <c r="AT93" s="524"/>
      <c r="AU93" s="426">
        <v>85</v>
      </c>
      <c r="AV93" s="699" t="s">
        <v>161</v>
      </c>
      <c r="AW93" s="966" t="s">
        <v>161</v>
      </c>
      <c r="AY93" s="426">
        <v>85</v>
      </c>
      <c r="AZ93" s="699" t="s">
        <v>161</v>
      </c>
      <c r="BA93" s="966" t="s">
        <v>161</v>
      </c>
    </row>
    <row r="94" spans="1:54" ht="15.75" customHeight="1" x14ac:dyDescent="0.25">
      <c r="A94" s="426">
        <v>86</v>
      </c>
      <c r="B94" s="515" t="s">
        <v>22</v>
      </c>
      <c r="C94" s="39"/>
      <c r="D94" s="545" t="s">
        <v>43</v>
      </c>
      <c r="F94" s="908">
        <v>6.6</v>
      </c>
      <c r="H94" s="426">
        <v>86</v>
      </c>
      <c r="I94" s="1162" t="s">
        <v>593</v>
      </c>
      <c r="J94" s="426" t="s">
        <v>723</v>
      </c>
      <c r="L94" s="426">
        <v>86</v>
      </c>
      <c r="M94" s="69"/>
      <c r="N94" s="230"/>
      <c r="O94" s="757"/>
      <c r="P94" s="426">
        <v>86</v>
      </c>
      <c r="Q94" s="69"/>
      <c r="R94" s="524"/>
      <c r="S94" s="426">
        <v>86</v>
      </c>
      <c r="T94" s="730" t="s">
        <v>22</v>
      </c>
      <c r="U94" s="69"/>
      <c r="V94" s="524"/>
      <c r="W94" s="115"/>
      <c r="X94" s="426">
        <v>86</v>
      </c>
      <c r="Y94" s="1163" t="s">
        <v>593</v>
      </c>
      <c r="Z94" s="115"/>
      <c r="AA94" s="426">
        <v>86</v>
      </c>
      <c r="AB94" s="69"/>
      <c r="AC94" s="524"/>
      <c r="AD94" s="426">
        <v>86</v>
      </c>
      <c r="AE94" s="69"/>
      <c r="AF94" s="524"/>
      <c r="AG94" s="426">
        <v>86</v>
      </c>
      <c r="AH94" s="730" t="s">
        <v>22</v>
      </c>
      <c r="AI94" s="69"/>
      <c r="AJ94" s="524"/>
      <c r="AK94" s="115"/>
      <c r="AL94" s="426">
        <v>86</v>
      </c>
      <c r="AM94" s="966" t="s">
        <v>593</v>
      </c>
      <c r="AN94" s="115"/>
      <c r="AO94" s="426">
        <v>86</v>
      </c>
      <c r="AP94" s="69"/>
      <c r="AQ94" s="524"/>
      <c r="AR94" s="426">
        <v>86</v>
      </c>
      <c r="AS94" s="69"/>
      <c r="AT94" s="524"/>
      <c r="AU94" s="426">
        <v>86</v>
      </c>
      <c r="AV94" s="1238"/>
      <c r="AW94" s="1238"/>
      <c r="AY94" s="426">
        <v>86</v>
      </c>
      <c r="AZ94" s="1238"/>
      <c r="BA94" s="1238"/>
    </row>
    <row r="95" spans="1:54" ht="15.75" customHeight="1" x14ac:dyDescent="0.25">
      <c r="A95" s="426">
        <v>87</v>
      </c>
      <c r="B95" s="515" t="s">
        <v>23</v>
      </c>
      <c r="C95" s="187"/>
      <c r="D95" s="545" t="s">
        <v>44</v>
      </c>
      <c r="E95" s="524" t="s">
        <v>273</v>
      </c>
      <c r="F95" s="920">
        <v>6.7</v>
      </c>
      <c r="H95" s="426">
        <v>87</v>
      </c>
      <c r="I95" s="1162" t="s">
        <v>593</v>
      </c>
      <c r="J95" s="426" t="s">
        <v>723</v>
      </c>
      <c r="L95" s="426">
        <v>87</v>
      </c>
      <c r="M95" s="119"/>
      <c r="N95" s="230"/>
      <c r="O95" s="757"/>
      <c r="P95" s="426">
        <v>87</v>
      </c>
      <c r="Q95" s="119"/>
      <c r="R95" s="524"/>
      <c r="S95" s="426">
        <v>87</v>
      </c>
      <c r="T95" s="730" t="s">
        <v>23</v>
      </c>
      <c r="U95" s="119"/>
      <c r="V95" s="524"/>
      <c r="W95" s="115"/>
      <c r="X95" s="426">
        <v>87</v>
      </c>
      <c r="Y95" s="1163" t="s">
        <v>593</v>
      </c>
      <c r="Z95" s="115"/>
      <c r="AA95" s="426">
        <v>87</v>
      </c>
      <c r="AB95" s="119"/>
      <c r="AC95" s="524"/>
      <c r="AD95" s="426">
        <v>87</v>
      </c>
      <c r="AE95" s="119"/>
      <c r="AF95" s="524"/>
      <c r="AG95" s="426">
        <v>87</v>
      </c>
      <c r="AH95" s="730" t="s">
        <v>23</v>
      </c>
      <c r="AI95" s="119"/>
      <c r="AJ95" s="524"/>
      <c r="AK95" s="115"/>
      <c r="AL95" s="426">
        <v>87</v>
      </c>
      <c r="AM95" s="966" t="s">
        <v>593</v>
      </c>
      <c r="AN95" s="115"/>
      <c r="AO95" s="426">
        <v>87</v>
      </c>
      <c r="AP95" s="119"/>
      <c r="AQ95" s="524"/>
      <c r="AR95" s="426">
        <v>87</v>
      </c>
      <c r="AS95" s="119"/>
      <c r="AT95" s="524"/>
      <c r="AU95" s="426">
        <v>87</v>
      </c>
      <c r="AV95" s="521">
        <v>99.84</v>
      </c>
      <c r="AW95" s="521">
        <v>104.44</v>
      </c>
      <c r="AX95" s="328" t="s">
        <v>273</v>
      </c>
      <c r="AY95" s="426">
        <v>87</v>
      </c>
      <c r="AZ95" s="521">
        <v>99.84</v>
      </c>
      <c r="BA95" s="521">
        <v>104.44</v>
      </c>
    </row>
    <row r="96" spans="1:54" ht="15.75" customHeight="1" x14ac:dyDescent="0.25">
      <c r="A96" s="426">
        <v>88</v>
      </c>
      <c r="B96" s="515" t="s">
        <v>24</v>
      </c>
      <c r="C96" s="61"/>
      <c r="D96" s="545" t="s">
        <v>44</v>
      </c>
      <c r="E96" s="524" t="s">
        <v>273</v>
      </c>
      <c r="F96" s="910"/>
      <c r="H96" s="426">
        <v>88</v>
      </c>
      <c r="I96" s="1162" t="s">
        <v>593</v>
      </c>
      <c r="J96" s="426" t="s">
        <v>723</v>
      </c>
      <c r="L96" s="426">
        <v>88</v>
      </c>
      <c r="M96" s="61"/>
      <c r="N96" s="230"/>
      <c r="O96" s="757"/>
      <c r="P96" s="426">
        <v>88</v>
      </c>
      <c r="Q96" s="61"/>
      <c r="R96" s="524"/>
      <c r="S96" s="426">
        <v>88</v>
      </c>
      <c r="T96" s="730" t="s">
        <v>24</v>
      </c>
      <c r="U96" s="61"/>
      <c r="V96" s="524"/>
      <c r="W96" s="115"/>
      <c r="X96" s="426">
        <v>88</v>
      </c>
      <c r="Y96" s="1163" t="s">
        <v>593</v>
      </c>
      <c r="Z96" s="115"/>
      <c r="AA96" s="426">
        <v>88</v>
      </c>
      <c r="AB96" s="61"/>
      <c r="AC96" s="524"/>
      <c r="AD96" s="426">
        <v>88</v>
      </c>
      <c r="AE96" s="61"/>
      <c r="AF96" s="524"/>
      <c r="AG96" s="426">
        <v>88</v>
      </c>
      <c r="AH96" s="730" t="s">
        <v>24</v>
      </c>
      <c r="AI96" s="61"/>
      <c r="AJ96" s="524"/>
      <c r="AK96" s="115"/>
      <c r="AL96" s="426">
        <v>88</v>
      </c>
      <c r="AM96" s="966" t="s">
        <v>593</v>
      </c>
      <c r="AN96" s="115"/>
      <c r="AO96" s="426">
        <v>88</v>
      </c>
      <c r="AP96" s="61"/>
      <c r="AQ96" s="524"/>
      <c r="AR96" s="426">
        <v>88</v>
      </c>
      <c r="AS96" s="61"/>
      <c r="AT96" s="524"/>
      <c r="AU96" s="426">
        <v>88</v>
      </c>
      <c r="AV96" s="96">
        <f>-AV95*AV92/100</f>
        <v>78929510.400000006</v>
      </c>
      <c r="AW96" s="96">
        <f>-AW95*AW92/100</f>
        <v>51070490.5396</v>
      </c>
      <c r="AY96" s="426">
        <v>88</v>
      </c>
      <c r="AZ96" s="96">
        <f>AZ95*AZ92/100</f>
        <v>62899200</v>
      </c>
      <c r="BA96" s="96">
        <f>BA95*BA92/100</f>
        <v>57100794.520000003</v>
      </c>
      <c r="BB96" s="522"/>
    </row>
    <row r="97" spans="1:85" ht="15.75" customHeight="1" x14ac:dyDescent="0.25">
      <c r="A97" s="426">
        <v>89</v>
      </c>
      <c r="B97" s="515" t="s">
        <v>25</v>
      </c>
      <c r="C97" s="113"/>
      <c r="D97" s="545" t="s">
        <v>44</v>
      </c>
      <c r="F97" s="919">
        <v>6.8</v>
      </c>
      <c r="H97" s="426">
        <v>89</v>
      </c>
      <c r="I97" s="1162" t="s">
        <v>593</v>
      </c>
      <c r="J97" s="426" t="s">
        <v>723</v>
      </c>
      <c r="L97" s="426">
        <v>89</v>
      </c>
      <c r="M97" s="120"/>
      <c r="N97" s="230"/>
      <c r="O97" s="757"/>
      <c r="P97" s="426">
        <v>89</v>
      </c>
      <c r="Q97" s="120"/>
      <c r="R97" s="524"/>
      <c r="S97" s="426">
        <v>89</v>
      </c>
      <c r="T97" s="730" t="s">
        <v>25</v>
      </c>
      <c r="U97" s="120"/>
      <c r="V97" s="524"/>
      <c r="W97" s="115"/>
      <c r="X97" s="426">
        <v>89</v>
      </c>
      <c r="Y97" s="1163" t="s">
        <v>593</v>
      </c>
      <c r="Z97" s="115"/>
      <c r="AA97" s="426">
        <v>89</v>
      </c>
      <c r="AB97" s="120"/>
      <c r="AC97" s="524"/>
      <c r="AD97" s="426">
        <v>89</v>
      </c>
      <c r="AE97" s="120"/>
      <c r="AF97" s="524"/>
      <c r="AG97" s="426">
        <v>89</v>
      </c>
      <c r="AH97" s="730" t="s">
        <v>25</v>
      </c>
      <c r="AI97" s="120"/>
      <c r="AJ97" s="524"/>
      <c r="AK97" s="115"/>
      <c r="AL97" s="426">
        <v>89</v>
      </c>
      <c r="AM97" s="966" t="s">
        <v>593</v>
      </c>
      <c r="AN97" s="115"/>
      <c r="AO97" s="426">
        <v>89</v>
      </c>
      <c r="AP97" s="120"/>
      <c r="AQ97" s="524"/>
      <c r="AR97" s="426">
        <v>89</v>
      </c>
      <c r="AS97" s="120"/>
      <c r="AT97" s="524"/>
      <c r="AU97" s="426">
        <v>89</v>
      </c>
      <c r="AV97" s="517">
        <v>0</v>
      </c>
      <c r="AW97" s="517">
        <v>0</v>
      </c>
      <c r="AY97" s="426">
        <v>89</v>
      </c>
      <c r="AZ97" s="517">
        <v>0</v>
      </c>
      <c r="BA97" s="517">
        <v>0</v>
      </c>
    </row>
    <row r="98" spans="1:85" ht="15.75" customHeight="1" x14ac:dyDescent="0.25">
      <c r="A98" s="426">
        <v>90</v>
      </c>
      <c r="B98" s="515" t="s">
        <v>26</v>
      </c>
      <c r="C98" s="39"/>
      <c r="D98" s="545" t="s">
        <v>44</v>
      </c>
      <c r="F98" s="908">
        <v>6.13</v>
      </c>
      <c r="H98" s="426">
        <v>90</v>
      </c>
      <c r="I98" s="1162" t="s">
        <v>593</v>
      </c>
      <c r="J98" s="426" t="s">
        <v>723</v>
      </c>
      <c r="L98" s="426">
        <v>90</v>
      </c>
      <c r="M98" s="69"/>
      <c r="N98" s="230"/>
      <c r="O98" s="757"/>
      <c r="P98" s="426">
        <v>90</v>
      </c>
      <c r="Q98" s="69"/>
      <c r="R98" s="524"/>
      <c r="S98" s="426">
        <v>90</v>
      </c>
      <c r="T98" s="730" t="s">
        <v>26</v>
      </c>
      <c r="U98" s="69"/>
      <c r="V98" s="524"/>
      <c r="W98" s="115"/>
      <c r="X98" s="426">
        <v>90</v>
      </c>
      <c r="Y98" s="1163" t="s">
        <v>593</v>
      </c>
      <c r="Z98" s="115"/>
      <c r="AA98" s="426">
        <v>90</v>
      </c>
      <c r="AB98" s="69"/>
      <c r="AC98" s="524"/>
      <c r="AD98" s="426">
        <v>90</v>
      </c>
      <c r="AE98" s="69"/>
      <c r="AF98" s="524"/>
      <c r="AG98" s="426">
        <v>90</v>
      </c>
      <c r="AH98" s="730" t="s">
        <v>26</v>
      </c>
      <c r="AI98" s="69"/>
      <c r="AJ98" s="524"/>
      <c r="AK98" s="115"/>
      <c r="AL98" s="426">
        <v>90</v>
      </c>
      <c r="AM98" s="966" t="s">
        <v>593</v>
      </c>
      <c r="AN98" s="115"/>
      <c r="AO98" s="426">
        <v>90</v>
      </c>
      <c r="AP98" s="69"/>
      <c r="AQ98" s="524"/>
      <c r="AR98" s="426">
        <v>90</v>
      </c>
      <c r="AS98" s="69"/>
      <c r="AT98" s="524"/>
      <c r="AU98" s="426">
        <v>90</v>
      </c>
      <c r="AV98" s="699" t="s">
        <v>114</v>
      </c>
      <c r="AW98" s="966" t="s">
        <v>114</v>
      </c>
      <c r="AY98" s="426">
        <v>90</v>
      </c>
      <c r="AZ98" s="699" t="s">
        <v>114</v>
      </c>
      <c r="BA98" s="966" t="s">
        <v>114</v>
      </c>
    </row>
    <row r="99" spans="1:85" ht="15.75" customHeight="1" x14ac:dyDescent="0.25">
      <c r="A99" s="426">
        <v>91</v>
      </c>
      <c r="B99" s="515" t="s">
        <v>27</v>
      </c>
      <c r="C99" s="188"/>
      <c r="D99" s="545" t="s">
        <v>44</v>
      </c>
      <c r="E99" s="524" t="s">
        <v>273</v>
      </c>
      <c r="F99" s="917"/>
      <c r="H99" s="426">
        <v>91</v>
      </c>
      <c r="I99" s="1162" t="s">
        <v>593</v>
      </c>
      <c r="J99" s="426" t="s">
        <v>723</v>
      </c>
      <c r="L99" s="426">
        <v>91</v>
      </c>
      <c r="M99" s="84"/>
      <c r="N99" s="230"/>
      <c r="O99" s="757"/>
      <c r="P99" s="426">
        <v>91</v>
      </c>
      <c r="Q99" s="84"/>
      <c r="R99" s="201"/>
      <c r="S99" s="426">
        <v>91</v>
      </c>
      <c r="T99" s="730" t="s">
        <v>27</v>
      </c>
      <c r="U99" s="84"/>
      <c r="V99" s="201"/>
      <c r="W99" s="115"/>
      <c r="X99" s="426">
        <v>91</v>
      </c>
      <c r="Y99" s="1163" t="s">
        <v>593</v>
      </c>
      <c r="Z99" s="115"/>
      <c r="AA99" s="426">
        <v>91</v>
      </c>
      <c r="AB99" s="84"/>
      <c r="AC99" s="201"/>
      <c r="AD99" s="426">
        <v>91</v>
      </c>
      <c r="AE99" s="84"/>
      <c r="AF99" s="201"/>
      <c r="AG99" s="426">
        <v>91</v>
      </c>
      <c r="AH99" s="730" t="s">
        <v>27</v>
      </c>
      <c r="AI99" s="84"/>
      <c r="AJ99" s="524"/>
      <c r="AK99" s="115"/>
      <c r="AL99" s="426">
        <v>91</v>
      </c>
      <c r="AM99" s="966" t="s">
        <v>593</v>
      </c>
      <c r="AN99" s="115"/>
      <c r="AO99" s="426">
        <v>91</v>
      </c>
      <c r="AP99" s="84"/>
      <c r="AQ99" s="201"/>
      <c r="AR99" s="426">
        <v>91</v>
      </c>
      <c r="AS99" s="84"/>
      <c r="AT99" s="201"/>
      <c r="AU99" s="426">
        <v>91</v>
      </c>
      <c r="AV99" s="518" t="s">
        <v>374</v>
      </c>
      <c r="AW99" s="518" t="s">
        <v>376</v>
      </c>
      <c r="AY99" s="426">
        <v>91</v>
      </c>
      <c r="AZ99" s="518" t="s">
        <v>374</v>
      </c>
      <c r="BA99" s="518" t="s">
        <v>376</v>
      </c>
    </row>
    <row r="100" spans="1:85" ht="15.75" customHeight="1" x14ac:dyDescent="0.25">
      <c r="A100" s="426">
        <v>92</v>
      </c>
      <c r="B100" s="515" t="s">
        <v>28</v>
      </c>
      <c r="C100" s="39"/>
      <c r="D100" s="545" t="s">
        <v>44</v>
      </c>
      <c r="F100" s="908">
        <v>6.11</v>
      </c>
      <c r="H100" s="426">
        <v>92</v>
      </c>
      <c r="I100" s="1162" t="s">
        <v>593</v>
      </c>
      <c r="J100" s="426" t="s">
        <v>723</v>
      </c>
      <c r="L100" s="426">
        <v>92</v>
      </c>
      <c r="M100" s="69"/>
      <c r="N100" s="230"/>
      <c r="O100" s="757"/>
      <c r="P100" s="426">
        <v>92</v>
      </c>
      <c r="Q100" s="69"/>
      <c r="R100" s="524"/>
      <c r="S100" s="426">
        <v>92</v>
      </c>
      <c r="T100" s="730" t="s">
        <v>28</v>
      </c>
      <c r="U100" s="69"/>
      <c r="V100" s="524"/>
      <c r="W100" s="115"/>
      <c r="X100" s="426">
        <v>92</v>
      </c>
      <c r="Y100" s="1163" t="s">
        <v>593</v>
      </c>
      <c r="Z100" s="115"/>
      <c r="AA100" s="426">
        <v>92</v>
      </c>
      <c r="AB100" s="69"/>
      <c r="AC100" s="524"/>
      <c r="AD100" s="426">
        <v>92</v>
      </c>
      <c r="AE100" s="69"/>
      <c r="AF100" s="524"/>
      <c r="AG100" s="426">
        <v>92</v>
      </c>
      <c r="AH100" s="730" t="s">
        <v>28</v>
      </c>
      <c r="AI100" s="69"/>
      <c r="AJ100" s="524"/>
      <c r="AK100" s="115"/>
      <c r="AL100" s="426">
        <v>92</v>
      </c>
      <c r="AM100" s="966" t="s">
        <v>593</v>
      </c>
      <c r="AN100" s="115"/>
      <c r="AO100" s="426">
        <v>92</v>
      </c>
      <c r="AP100" s="69"/>
      <c r="AQ100" s="524"/>
      <c r="AR100" s="426">
        <v>92</v>
      </c>
      <c r="AS100" s="69"/>
      <c r="AT100" s="524"/>
      <c r="AU100" s="426">
        <v>92</v>
      </c>
      <c r="AV100" s="513" t="s">
        <v>108</v>
      </c>
      <c r="AW100" s="966" t="s">
        <v>108</v>
      </c>
      <c r="AY100" s="426">
        <v>92</v>
      </c>
      <c r="AZ100" s="513" t="s">
        <v>108</v>
      </c>
      <c r="BA100" s="966" t="s">
        <v>108</v>
      </c>
    </row>
    <row r="101" spans="1:85" ht="15.75" customHeight="1" x14ac:dyDescent="0.25">
      <c r="A101" s="426">
        <v>93</v>
      </c>
      <c r="B101" s="515" t="s">
        <v>75</v>
      </c>
      <c r="C101" s="189"/>
      <c r="D101" s="545" t="s">
        <v>44</v>
      </c>
      <c r="F101" s="1120">
        <v>6.1</v>
      </c>
      <c r="H101" s="426">
        <v>93</v>
      </c>
      <c r="I101" s="1162" t="s">
        <v>593</v>
      </c>
      <c r="J101" s="426" t="s">
        <v>723</v>
      </c>
      <c r="L101" s="426">
        <v>93</v>
      </c>
      <c r="M101" s="264"/>
      <c r="N101" s="230"/>
      <c r="O101" s="757"/>
      <c r="P101" s="426">
        <v>93</v>
      </c>
      <c r="Q101" s="264"/>
      <c r="R101" s="524"/>
      <c r="S101" s="426">
        <v>93</v>
      </c>
      <c r="T101" s="730" t="s">
        <v>75</v>
      </c>
      <c r="U101" s="264"/>
      <c r="V101" s="524"/>
      <c r="W101" s="115"/>
      <c r="X101" s="426">
        <v>93</v>
      </c>
      <c r="Y101" s="1163" t="s">
        <v>593</v>
      </c>
      <c r="Z101" s="115"/>
      <c r="AA101" s="426">
        <v>93</v>
      </c>
      <c r="AB101" s="264"/>
      <c r="AC101" s="524"/>
      <c r="AD101" s="426">
        <v>93</v>
      </c>
      <c r="AE101" s="264"/>
      <c r="AF101" s="524"/>
      <c r="AG101" s="426">
        <v>93</v>
      </c>
      <c r="AH101" s="730" t="s">
        <v>75</v>
      </c>
      <c r="AI101" s="264"/>
      <c r="AJ101" s="524"/>
      <c r="AK101" s="115"/>
      <c r="AL101" s="426">
        <v>93</v>
      </c>
      <c r="AM101" s="966" t="s">
        <v>593</v>
      </c>
      <c r="AN101" s="115"/>
      <c r="AO101" s="426">
        <v>93</v>
      </c>
      <c r="AP101" s="264"/>
      <c r="AQ101" s="524"/>
      <c r="AR101" s="426">
        <v>93</v>
      </c>
      <c r="AS101" s="264"/>
      <c r="AT101" s="524"/>
      <c r="AU101" s="426">
        <v>93</v>
      </c>
      <c r="AV101" s="90" t="s">
        <v>163</v>
      </c>
      <c r="AW101" s="90" t="s">
        <v>163</v>
      </c>
      <c r="AY101" s="426">
        <v>93</v>
      </c>
      <c r="AZ101" s="90" t="s">
        <v>163</v>
      </c>
      <c r="BA101" s="90" t="s">
        <v>163</v>
      </c>
    </row>
    <row r="102" spans="1:85" ht="15.75" customHeight="1" x14ac:dyDescent="0.25">
      <c r="A102" s="426">
        <v>94</v>
      </c>
      <c r="B102" s="515" t="s">
        <v>74</v>
      </c>
      <c r="C102" s="39"/>
      <c r="D102" s="545" t="s">
        <v>44</v>
      </c>
      <c r="F102" s="908">
        <v>6.14</v>
      </c>
      <c r="H102" s="426">
        <v>94</v>
      </c>
      <c r="I102" s="1162" t="s">
        <v>593</v>
      </c>
      <c r="J102" s="426" t="s">
        <v>723</v>
      </c>
      <c r="L102" s="426">
        <v>94</v>
      </c>
      <c r="M102" s="69"/>
      <c r="N102" s="230"/>
      <c r="O102" s="757"/>
      <c r="P102" s="426">
        <v>94</v>
      </c>
      <c r="Q102" s="69"/>
      <c r="R102" s="524"/>
      <c r="S102" s="426">
        <v>94</v>
      </c>
      <c r="T102" s="730" t="s">
        <v>74</v>
      </c>
      <c r="U102" s="69"/>
      <c r="V102" s="524"/>
      <c r="W102" s="115"/>
      <c r="X102" s="426">
        <v>94</v>
      </c>
      <c r="Y102" s="1163" t="s">
        <v>593</v>
      </c>
      <c r="Z102" s="115"/>
      <c r="AA102" s="426">
        <v>94</v>
      </c>
      <c r="AB102" s="69"/>
      <c r="AC102" s="524"/>
      <c r="AD102" s="426">
        <v>94</v>
      </c>
      <c r="AE102" s="69"/>
      <c r="AF102" s="524"/>
      <c r="AG102" s="426">
        <v>94</v>
      </c>
      <c r="AH102" s="730" t="s">
        <v>74</v>
      </c>
      <c r="AI102" s="69"/>
      <c r="AJ102" s="524"/>
      <c r="AK102" s="115"/>
      <c r="AL102" s="426">
        <v>94</v>
      </c>
      <c r="AM102" s="966" t="s">
        <v>593</v>
      </c>
      <c r="AN102" s="115"/>
      <c r="AO102" s="426">
        <v>94</v>
      </c>
      <c r="AP102" s="69"/>
      <c r="AQ102" s="524"/>
      <c r="AR102" s="426">
        <v>94</v>
      </c>
      <c r="AS102" s="69"/>
      <c r="AT102" s="524"/>
      <c r="AU102" s="426">
        <v>94</v>
      </c>
      <c r="AV102" s="513" t="s">
        <v>116</v>
      </c>
      <c r="AW102" s="966" t="s">
        <v>116</v>
      </c>
      <c r="AY102" s="426">
        <v>94</v>
      </c>
      <c r="AZ102" s="513" t="s">
        <v>116</v>
      </c>
      <c r="BA102" s="966" t="s">
        <v>116</v>
      </c>
    </row>
    <row r="103" spans="1:85" ht="15.75" customHeight="1" x14ac:dyDescent="0.25">
      <c r="A103" s="426">
        <v>95</v>
      </c>
      <c r="B103" s="1006" t="s">
        <v>38</v>
      </c>
      <c r="C103" s="39"/>
      <c r="D103" s="545" t="s">
        <v>44</v>
      </c>
      <c r="E103" s="524" t="s">
        <v>273</v>
      </c>
      <c r="F103" s="908">
        <v>6.15</v>
      </c>
      <c r="H103" s="426">
        <v>95</v>
      </c>
      <c r="I103" s="1162" t="s">
        <v>593</v>
      </c>
      <c r="J103" s="426" t="s">
        <v>723</v>
      </c>
      <c r="L103" s="426">
        <v>95</v>
      </c>
      <c r="M103" s="1262"/>
      <c r="N103" s="230"/>
      <c r="O103" s="757"/>
      <c r="P103" s="426">
        <v>95</v>
      </c>
      <c r="Q103" s="1262"/>
      <c r="R103" s="524"/>
      <c r="S103" s="426">
        <v>95</v>
      </c>
      <c r="T103" s="1047" t="s">
        <v>38</v>
      </c>
      <c r="U103" s="1262"/>
      <c r="V103" s="524"/>
      <c r="W103" s="115"/>
      <c r="X103" s="426">
        <v>95</v>
      </c>
      <c r="Y103" s="1163" t="s">
        <v>593</v>
      </c>
      <c r="Z103" s="115"/>
      <c r="AA103" s="426">
        <v>95</v>
      </c>
      <c r="AB103" s="1262"/>
      <c r="AC103" s="524"/>
      <c r="AD103" s="426">
        <v>95</v>
      </c>
      <c r="AE103" s="715"/>
      <c r="AF103" s="524"/>
      <c r="AG103" s="426">
        <v>95</v>
      </c>
      <c r="AH103" s="1047" t="s">
        <v>38</v>
      </c>
      <c r="AI103" s="1262"/>
      <c r="AJ103" s="524"/>
      <c r="AK103" s="115"/>
      <c r="AL103" s="426">
        <v>95</v>
      </c>
      <c r="AM103" s="966" t="s">
        <v>593</v>
      </c>
      <c r="AN103" s="115"/>
      <c r="AO103" s="426">
        <v>95</v>
      </c>
      <c r="AP103" s="1262"/>
      <c r="AQ103" s="524"/>
      <c r="AR103" s="426">
        <v>95</v>
      </c>
      <c r="AS103" s="1262"/>
      <c r="AT103" s="524"/>
      <c r="AU103" s="426">
        <v>95</v>
      </c>
      <c r="AV103" s="513" t="b">
        <v>1</v>
      </c>
      <c r="AW103" s="966" t="b">
        <v>1</v>
      </c>
      <c r="AY103" s="426">
        <v>95</v>
      </c>
      <c r="AZ103" s="513" t="b">
        <v>1</v>
      </c>
      <c r="BA103" s="966" t="b">
        <v>1</v>
      </c>
    </row>
    <row r="104" spans="1:85" ht="15.75" customHeight="1" x14ac:dyDescent="0.25">
      <c r="A104" s="203">
        <v>96</v>
      </c>
      <c r="B104" s="526" t="s">
        <v>36</v>
      </c>
      <c r="C104" s="1874" t="s">
        <v>330</v>
      </c>
      <c r="D104" s="545" t="s">
        <v>44</v>
      </c>
      <c r="E104" s="524" t="s">
        <v>273</v>
      </c>
      <c r="F104" s="908"/>
      <c r="H104" s="203">
        <v>96</v>
      </c>
      <c r="I104" s="1162" t="s">
        <v>593</v>
      </c>
      <c r="J104" s="426" t="s">
        <v>723</v>
      </c>
      <c r="L104" s="203">
        <v>96</v>
      </c>
      <c r="M104" s="269" t="s">
        <v>330</v>
      </c>
      <c r="N104" s="230"/>
      <c r="O104" s="757"/>
      <c r="P104" s="203">
        <v>96</v>
      </c>
      <c r="Q104" s="269" t="s">
        <v>330</v>
      </c>
      <c r="R104" s="201"/>
      <c r="S104" s="203">
        <v>96</v>
      </c>
      <c r="T104" s="528" t="s">
        <v>36</v>
      </c>
      <c r="U104" s="269" t="s">
        <v>330</v>
      </c>
      <c r="V104" s="201"/>
      <c r="W104" s="115"/>
      <c r="X104" s="203">
        <v>96</v>
      </c>
      <c r="Y104" s="1163" t="s">
        <v>593</v>
      </c>
      <c r="Z104" s="115"/>
      <c r="AA104" s="203">
        <v>96</v>
      </c>
      <c r="AB104" s="269" t="s">
        <v>330</v>
      </c>
      <c r="AC104" s="201"/>
      <c r="AD104" s="203">
        <v>96</v>
      </c>
      <c r="AE104" s="269" t="s">
        <v>330</v>
      </c>
      <c r="AF104" s="201"/>
      <c r="AG104" s="203">
        <v>96</v>
      </c>
      <c r="AH104" s="528" t="s">
        <v>36</v>
      </c>
      <c r="AI104" s="269" t="s">
        <v>330</v>
      </c>
      <c r="AJ104" s="524"/>
      <c r="AK104" s="115"/>
      <c r="AL104" s="203">
        <v>96</v>
      </c>
      <c r="AM104" s="966" t="s">
        <v>593</v>
      </c>
      <c r="AN104" s="115"/>
      <c r="AO104" s="203">
        <v>96</v>
      </c>
      <c r="AP104" s="269" t="s">
        <v>330</v>
      </c>
      <c r="AQ104" s="201"/>
      <c r="AR104" s="203">
        <v>96</v>
      </c>
      <c r="AS104" s="269" t="s">
        <v>330</v>
      </c>
      <c r="AT104" s="201"/>
      <c r="AU104" s="203">
        <v>96</v>
      </c>
      <c r="AV104" s="523" t="s">
        <v>330</v>
      </c>
      <c r="AW104" s="523" t="s">
        <v>330</v>
      </c>
      <c r="AY104" s="203">
        <v>96</v>
      </c>
      <c r="AZ104" s="523" t="s">
        <v>330</v>
      </c>
      <c r="BA104" s="523" t="s">
        <v>330</v>
      </c>
    </row>
    <row r="105" spans="1:85" ht="15.75" customHeight="1" x14ac:dyDescent="0.25">
      <c r="A105" s="203">
        <v>97</v>
      </c>
      <c r="B105" s="526" t="s">
        <v>32</v>
      </c>
      <c r="C105" s="124"/>
      <c r="D105" s="545" t="s">
        <v>44</v>
      </c>
      <c r="E105" s="524"/>
      <c r="F105" s="908"/>
      <c r="H105" s="203">
        <v>97</v>
      </c>
      <c r="I105" s="1162" t="s">
        <v>593</v>
      </c>
      <c r="J105" s="426" t="s">
        <v>723</v>
      </c>
      <c r="L105" s="203">
        <v>97</v>
      </c>
      <c r="M105" s="1353" t="s">
        <v>242</v>
      </c>
      <c r="N105" s="524" t="s">
        <v>273</v>
      </c>
      <c r="O105" s="395"/>
      <c r="P105" s="203">
        <v>97</v>
      </c>
      <c r="Q105" s="185" t="s">
        <v>242</v>
      </c>
      <c r="R105" s="134"/>
      <c r="S105" s="203">
        <v>97</v>
      </c>
      <c r="T105" s="528" t="s">
        <v>32</v>
      </c>
      <c r="U105" s="185" t="s">
        <v>242</v>
      </c>
      <c r="V105" s="134"/>
      <c r="W105" s="115"/>
      <c r="X105" s="203">
        <v>97</v>
      </c>
      <c r="Y105" s="1163" t="s">
        <v>593</v>
      </c>
      <c r="Z105" s="115"/>
      <c r="AA105" s="203">
        <v>97</v>
      </c>
      <c r="AB105" s="185" t="s">
        <v>242</v>
      </c>
      <c r="AC105" s="134"/>
      <c r="AD105" s="203">
        <v>97</v>
      </c>
      <c r="AE105" s="185" t="s">
        <v>242</v>
      </c>
      <c r="AF105" s="134"/>
      <c r="AG105" s="203">
        <v>97</v>
      </c>
      <c r="AH105" s="528" t="s">
        <v>32</v>
      </c>
      <c r="AI105" s="185" t="s">
        <v>399</v>
      </c>
      <c r="AJ105" s="134"/>
      <c r="AK105" s="115"/>
      <c r="AL105" s="203">
        <v>97</v>
      </c>
      <c r="AM105" s="966" t="s">
        <v>593</v>
      </c>
      <c r="AN105" s="115"/>
      <c r="AO105" s="203">
        <v>97</v>
      </c>
      <c r="AP105" s="185" t="s">
        <v>399</v>
      </c>
      <c r="AQ105" s="134"/>
      <c r="AR105" s="203">
        <v>97</v>
      </c>
      <c r="AS105" s="185" t="s">
        <v>399</v>
      </c>
      <c r="AT105" s="134"/>
      <c r="AU105" s="203">
        <v>97</v>
      </c>
      <c r="AV105" s="1163" t="s">
        <v>592</v>
      </c>
      <c r="AW105" s="168"/>
      <c r="AY105" s="203">
        <v>97</v>
      </c>
      <c r="AZ105" s="1163" t="s">
        <v>592</v>
      </c>
      <c r="BA105" s="168"/>
    </row>
    <row r="106" spans="1:85" ht="15.75" customHeight="1" x14ac:dyDescent="0.25">
      <c r="A106" s="203">
        <v>98</v>
      </c>
      <c r="B106" s="526" t="s">
        <v>39</v>
      </c>
      <c r="C106" s="252" t="s">
        <v>47</v>
      </c>
      <c r="D106" s="934" t="s">
        <v>130</v>
      </c>
      <c r="F106" s="908"/>
      <c r="H106" s="203">
        <v>98</v>
      </c>
      <c r="I106" s="1807" t="s">
        <v>48</v>
      </c>
      <c r="J106" s="203" t="s">
        <v>130</v>
      </c>
      <c r="L106" s="203">
        <v>98</v>
      </c>
      <c r="M106" s="647" t="s">
        <v>47</v>
      </c>
      <c r="N106" s="230"/>
      <c r="O106" s="757"/>
      <c r="P106" s="203">
        <v>98</v>
      </c>
      <c r="Q106" s="248" t="s">
        <v>47</v>
      </c>
      <c r="R106" s="134"/>
      <c r="S106" s="203">
        <v>98</v>
      </c>
      <c r="T106" s="528" t="s">
        <v>39</v>
      </c>
      <c r="U106" s="248" t="s">
        <v>47</v>
      </c>
      <c r="V106" s="134"/>
      <c r="W106" s="115"/>
      <c r="X106" s="203">
        <v>98</v>
      </c>
      <c r="Y106" s="973" t="s">
        <v>48</v>
      </c>
      <c r="Z106" s="115"/>
      <c r="AA106" s="203">
        <v>98</v>
      </c>
      <c r="AB106" s="248" t="s">
        <v>47</v>
      </c>
      <c r="AC106" s="134"/>
      <c r="AD106" s="203">
        <v>98</v>
      </c>
      <c r="AE106" s="248" t="s">
        <v>47</v>
      </c>
      <c r="AF106" s="134"/>
      <c r="AG106" s="203">
        <v>98</v>
      </c>
      <c r="AH106" s="528" t="s">
        <v>39</v>
      </c>
      <c r="AI106" s="343" t="s">
        <v>47</v>
      </c>
      <c r="AJ106" s="134"/>
      <c r="AK106" s="115"/>
      <c r="AL106" s="203">
        <v>98</v>
      </c>
      <c r="AM106" s="973" t="s">
        <v>48</v>
      </c>
      <c r="AN106" s="115"/>
      <c r="AO106" s="203">
        <v>98</v>
      </c>
      <c r="AP106" s="343" t="s">
        <v>47</v>
      </c>
      <c r="AQ106" s="134"/>
      <c r="AR106" s="203">
        <v>98</v>
      </c>
      <c r="AS106" s="343" t="s">
        <v>47</v>
      </c>
      <c r="AT106" s="134"/>
      <c r="AU106" s="203">
        <v>98</v>
      </c>
      <c r="AV106" s="1808" t="s">
        <v>45</v>
      </c>
      <c r="AW106" s="979"/>
      <c r="AY106" s="203">
        <v>98</v>
      </c>
      <c r="AZ106" s="1808" t="s">
        <v>45</v>
      </c>
      <c r="BA106" s="1791"/>
      <c r="BB106" s="230"/>
    </row>
    <row r="107" spans="1:85" ht="15.75" x14ac:dyDescent="0.25">
      <c r="A107" s="203">
        <v>99</v>
      </c>
      <c r="B107" s="526" t="s">
        <v>29</v>
      </c>
      <c r="C107" s="254" t="s">
        <v>117</v>
      </c>
      <c r="D107" s="934" t="s">
        <v>130</v>
      </c>
      <c r="E107" s="132"/>
      <c r="F107" s="908">
        <v>8.1</v>
      </c>
      <c r="H107" s="203">
        <v>99</v>
      </c>
      <c r="I107" s="1162" t="s">
        <v>593</v>
      </c>
      <c r="J107" s="203" t="s">
        <v>723</v>
      </c>
      <c r="L107" s="203">
        <v>99</v>
      </c>
      <c r="M107" s="647" t="s">
        <v>117</v>
      </c>
      <c r="N107" s="230"/>
      <c r="O107" s="757"/>
      <c r="P107" s="203">
        <v>99</v>
      </c>
      <c r="Q107" s="248" t="s">
        <v>117</v>
      </c>
      <c r="R107" s="132"/>
      <c r="S107" s="203">
        <v>99</v>
      </c>
      <c r="T107" s="528" t="s">
        <v>29</v>
      </c>
      <c r="U107" s="248" t="s">
        <v>117</v>
      </c>
      <c r="V107" s="132"/>
      <c r="W107" s="115"/>
      <c r="X107" s="203">
        <v>99</v>
      </c>
      <c r="Y107" s="1163" t="s">
        <v>593</v>
      </c>
      <c r="Z107" s="115"/>
      <c r="AA107" s="203">
        <v>99</v>
      </c>
      <c r="AB107" s="248" t="s">
        <v>117</v>
      </c>
      <c r="AC107" s="132"/>
      <c r="AD107" s="203">
        <v>99</v>
      </c>
      <c r="AE107" s="248" t="s">
        <v>117</v>
      </c>
      <c r="AF107" s="132"/>
      <c r="AG107" s="203">
        <v>99</v>
      </c>
      <c r="AH107" s="528" t="s">
        <v>29</v>
      </c>
      <c r="AI107" s="343" t="s">
        <v>117</v>
      </c>
      <c r="AJ107" s="132"/>
      <c r="AK107" s="115"/>
      <c r="AL107" s="203">
        <v>99</v>
      </c>
      <c r="AM107" s="966" t="s">
        <v>593</v>
      </c>
      <c r="AN107" s="115"/>
      <c r="AO107" s="203">
        <v>99</v>
      </c>
      <c r="AP107" s="343" t="s">
        <v>117</v>
      </c>
      <c r="AQ107" s="132"/>
      <c r="AR107" s="203">
        <v>99</v>
      </c>
      <c r="AS107" s="343" t="s">
        <v>117</v>
      </c>
      <c r="AT107" s="132"/>
      <c r="AU107" s="203">
        <v>99</v>
      </c>
      <c r="AV107" s="1163" t="s">
        <v>592</v>
      </c>
      <c r="AW107" s="168"/>
      <c r="AY107" s="203">
        <v>99</v>
      </c>
      <c r="AZ107" s="1163" t="s">
        <v>592</v>
      </c>
      <c r="BA107" s="168"/>
    </row>
    <row r="108" spans="1:85" ht="15.75" x14ac:dyDescent="0.25">
      <c r="A108" s="134" t="s">
        <v>122</v>
      </c>
      <c r="C108" s="15">
        <v>34</v>
      </c>
      <c r="D108" s="53"/>
      <c r="G108" s="155"/>
      <c r="H108" s="134"/>
      <c r="I108" s="63">
        <v>8</v>
      </c>
      <c r="J108" s="53"/>
      <c r="L108" s="134"/>
      <c r="M108" s="15">
        <v>40</v>
      </c>
      <c r="P108" s="134"/>
      <c r="Q108" s="15">
        <v>39</v>
      </c>
      <c r="S108" s="134" t="s">
        <v>122</v>
      </c>
      <c r="U108" s="15">
        <v>34</v>
      </c>
      <c r="X108" s="134"/>
      <c r="Y108" s="63">
        <v>8</v>
      </c>
      <c r="AA108" s="134"/>
      <c r="AB108" s="15">
        <v>40</v>
      </c>
      <c r="AD108" s="134"/>
      <c r="AE108" s="15">
        <v>39</v>
      </c>
      <c r="AG108" s="134" t="s">
        <v>122</v>
      </c>
      <c r="AI108" s="15">
        <v>34</v>
      </c>
      <c r="AL108" s="134"/>
      <c r="AM108" s="63">
        <v>8</v>
      </c>
      <c r="AO108" s="134"/>
      <c r="AP108" s="15">
        <v>40</v>
      </c>
      <c r="AR108" s="134"/>
      <c r="AS108" s="15">
        <v>39</v>
      </c>
      <c r="AU108" s="134"/>
      <c r="AV108" s="15">
        <v>27</v>
      </c>
      <c r="AW108" s="63">
        <v>16</v>
      </c>
      <c r="AY108" s="134"/>
      <c r="AZ108" s="15">
        <v>27</v>
      </c>
      <c r="BA108" s="63">
        <v>16</v>
      </c>
    </row>
    <row r="109" spans="1:85" ht="15" customHeight="1" x14ac:dyDescent="0.25">
      <c r="G109" s="155"/>
      <c r="U109" s="11"/>
      <c r="AU109" s="745"/>
      <c r="AV109" s="745"/>
      <c r="AW109" s="745"/>
      <c r="AX109" s="745"/>
      <c r="AY109" s="745"/>
      <c r="AZ109" s="745"/>
      <c r="BA109" s="745"/>
      <c r="BB109" s="745"/>
    </row>
    <row r="110" spans="1:85" s="97" customFormat="1" ht="15.75" customHeight="1" x14ac:dyDescent="0.25">
      <c r="A110" s="637">
        <v>1.1000000000000001</v>
      </c>
      <c r="B110" s="2449" t="s">
        <v>158</v>
      </c>
      <c r="C110" s="2449"/>
      <c r="D110" s="2449"/>
      <c r="E110" s="2449"/>
      <c r="F110" s="2449"/>
      <c r="G110" s="757"/>
      <c r="H110" s="230"/>
      <c r="I110" s="230"/>
      <c r="J110" s="230"/>
      <c r="K110" s="230"/>
      <c r="L110" s="704">
        <v>2.1</v>
      </c>
      <c r="M110" s="2451" t="s">
        <v>337</v>
      </c>
      <c r="N110" s="2451"/>
      <c r="O110" s="1868"/>
      <c r="P110" s="704">
        <v>2.2000000000000002</v>
      </c>
      <c r="Q110" s="1869" t="s">
        <v>344</v>
      </c>
      <c r="R110" s="230"/>
      <c r="S110" s="134"/>
      <c r="T110" s="132"/>
      <c r="V110" s="230"/>
      <c r="W110" s="230"/>
      <c r="X110" s="230"/>
      <c r="Y110" s="230"/>
      <c r="Z110" s="230"/>
      <c r="AA110" s="230"/>
      <c r="AC110" s="230"/>
      <c r="AD110" s="230"/>
      <c r="AF110" s="230"/>
      <c r="AG110" s="230"/>
      <c r="AH110" s="230"/>
      <c r="AJ110" s="230"/>
      <c r="AK110" s="230"/>
      <c r="AL110" s="230"/>
      <c r="AM110" s="230"/>
      <c r="AN110" s="230"/>
      <c r="AO110" s="230"/>
      <c r="AQ110" s="230"/>
      <c r="AR110" s="230"/>
      <c r="AT110" s="230"/>
      <c r="AU110" s="704">
        <v>1.1000000000000001</v>
      </c>
      <c r="AV110" s="2454" t="s">
        <v>930</v>
      </c>
      <c r="AW110" s="2455"/>
      <c r="AX110" s="230"/>
      <c r="AY110" s="704">
        <v>1.1000000000000001</v>
      </c>
      <c r="AZ110" s="2454" t="s">
        <v>930</v>
      </c>
      <c r="BA110" s="2455"/>
      <c r="BB110" s="230"/>
      <c r="BC110" s="230"/>
      <c r="BD110" s="230"/>
      <c r="BE110" s="230"/>
      <c r="BF110" s="230"/>
      <c r="BG110" s="230"/>
      <c r="BH110" s="230"/>
      <c r="BI110" s="230"/>
      <c r="BJ110" s="230"/>
      <c r="BK110" s="230"/>
      <c r="BL110" s="230"/>
      <c r="BM110" s="230"/>
      <c r="BN110" s="230"/>
      <c r="BO110" s="230"/>
      <c r="BP110" s="230"/>
      <c r="BQ110" s="230"/>
      <c r="BR110" s="230"/>
      <c r="BS110" s="230"/>
      <c r="BT110" s="230"/>
      <c r="BU110" s="230"/>
      <c r="BV110" s="230"/>
      <c r="BW110" s="230"/>
      <c r="BX110" s="230"/>
      <c r="BY110" s="230"/>
      <c r="BZ110" s="230"/>
      <c r="CA110" s="230"/>
      <c r="CB110" s="230"/>
      <c r="CC110" s="230"/>
      <c r="CD110" s="230"/>
      <c r="CE110" s="230"/>
      <c r="CF110" s="230"/>
      <c r="CG110" s="230"/>
    </row>
    <row r="111" spans="1:85" s="97" customFormat="1" ht="15.75" customHeight="1" x14ac:dyDescent="0.25">
      <c r="A111" s="637">
        <v>1.2</v>
      </c>
      <c r="B111" s="2450" t="s">
        <v>303</v>
      </c>
      <c r="C111" s="2450"/>
      <c r="D111" s="2450"/>
      <c r="E111" s="2450"/>
      <c r="F111" s="2450"/>
      <c r="G111" s="757"/>
      <c r="H111" s="230"/>
      <c r="I111" s="230"/>
      <c r="J111" s="230"/>
      <c r="K111" s="230"/>
      <c r="L111" s="2095">
        <v>2.2000000000000002</v>
      </c>
      <c r="M111" s="2096" t="s">
        <v>1205</v>
      </c>
      <c r="N111" s="2097"/>
      <c r="O111" s="1794"/>
      <c r="P111" s="2453">
        <v>2.12</v>
      </c>
      <c r="Q111" s="2452" t="s">
        <v>1068</v>
      </c>
      <c r="R111" s="230"/>
      <c r="S111" s="134"/>
      <c r="T111" s="132"/>
      <c r="V111" s="230"/>
      <c r="W111" s="230"/>
      <c r="X111" s="230"/>
      <c r="Y111" s="230"/>
      <c r="Z111" s="230"/>
      <c r="AA111" s="230"/>
      <c r="AC111" s="230"/>
      <c r="AD111" s="230"/>
      <c r="AF111" s="230"/>
      <c r="AG111" s="230"/>
      <c r="AH111" s="230"/>
      <c r="AJ111" s="230"/>
      <c r="AK111" s="230"/>
      <c r="AL111" s="230"/>
      <c r="AM111" s="230"/>
      <c r="AN111" s="230"/>
      <c r="AO111" s="230"/>
      <c r="AQ111" s="230"/>
      <c r="AR111" s="230"/>
      <c r="AT111" s="230"/>
      <c r="AU111" s="2267">
        <v>2.2999999999999998</v>
      </c>
      <c r="AV111" s="2458" t="s">
        <v>931</v>
      </c>
      <c r="AW111" s="2459"/>
      <c r="AX111" s="1867"/>
      <c r="AY111" s="2267">
        <v>2.2999999999999998</v>
      </c>
      <c r="AZ111" s="2458" t="s">
        <v>931</v>
      </c>
      <c r="BA111" s="2459"/>
      <c r="BB111" s="1867"/>
      <c r="BC111" s="230"/>
      <c r="BD111" s="230"/>
      <c r="BE111" s="230"/>
      <c r="BF111" s="230"/>
      <c r="BG111" s="230"/>
      <c r="BH111" s="230"/>
      <c r="BI111" s="230"/>
      <c r="BJ111" s="230"/>
      <c r="BK111" s="230"/>
      <c r="BL111" s="230"/>
      <c r="BM111" s="230"/>
      <c r="BN111" s="230"/>
      <c r="BO111" s="230"/>
      <c r="BP111" s="230"/>
      <c r="BQ111" s="230"/>
      <c r="BR111" s="230"/>
      <c r="BS111" s="230"/>
      <c r="BT111" s="230"/>
      <c r="BU111" s="230"/>
      <c r="BV111" s="230"/>
      <c r="BW111" s="230"/>
      <c r="BX111" s="230"/>
      <c r="BY111" s="230"/>
      <c r="BZ111" s="230"/>
      <c r="CA111" s="230"/>
      <c r="CB111" s="230"/>
      <c r="CC111" s="230"/>
      <c r="CD111" s="230"/>
      <c r="CE111" s="230"/>
      <c r="CF111" s="230"/>
      <c r="CG111" s="230"/>
    </row>
    <row r="112" spans="1:85" s="97" customFormat="1" ht="15.75" customHeight="1" x14ac:dyDescent="0.25">
      <c r="A112" s="637">
        <v>1.7</v>
      </c>
      <c r="B112" s="2450" t="s">
        <v>380</v>
      </c>
      <c r="C112" s="2450"/>
      <c r="D112" s="2450"/>
      <c r="E112" s="2450"/>
      <c r="F112" s="2450"/>
      <c r="G112" s="757"/>
      <c r="H112" s="230"/>
      <c r="I112" s="230"/>
      <c r="J112" s="230"/>
      <c r="K112" s="230"/>
      <c r="L112" s="2453">
        <v>2.97</v>
      </c>
      <c r="M112" s="2452" t="s">
        <v>767</v>
      </c>
      <c r="N112" s="2452"/>
      <c r="O112" s="1794"/>
      <c r="P112" s="2453"/>
      <c r="Q112" s="2452"/>
      <c r="R112" s="230"/>
      <c r="S112" s="134"/>
      <c r="T112" s="132"/>
      <c r="V112" s="230"/>
      <c r="W112" s="230"/>
      <c r="X112" s="230"/>
      <c r="Y112" s="230"/>
      <c r="Z112" s="230"/>
      <c r="AA112" s="230"/>
      <c r="AC112" s="230"/>
      <c r="AD112" s="230"/>
      <c r="AF112" s="230"/>
      <c r="AG112" s="230"/>
      <c r="AH112" s="230"/>
      <c r="AJ112" s="230"/>
      <c r="AK112" s="230"/>
      <c r="AL112" s="230"/>
      <c r="AM112" s="230"/>
      <c r="AN112" s="230"/>
      <c r="AO112" s="230"/>
      <c r="AQ112" s="230"/>
      <c r="AR112" s="230"/>
      <c r="AT112" s="230"/>
      <c r="AU112" s="2268"/>
      <c r="AV112" s="2460"/>
      <c r="AW112" s="2461"/>
      <c r="AX112" s="1867"/>
      <c r="AY112" s="2268"/>
      <c r="AZ112" s="2460"/>
      <c r="BA112" s="2461"/>
      <c r="BB112" s="1867"/>
      <c r="BC112" s="230"/>
      <c r="BD112" s="230"/>
      <c r="BE112" s="230"/>
      <c r="BF112" s="230"/>
      <c r="BG112" s="230"/>
      <c r="BH112" s="230"/>
      <c r="BI112" s="230"/>
      <c r="BJ112" s="230"/>
      <c r="BK112" s="230"/>
      <c r="BL112" s="230"/>
      <c r="BM112" s="230"/>
      <c r="BN112" s="230"/>
      <c r="BO112" s="230"/>
      <c r="BP112" s="230"/>
      <c r="BQ112" s="230"/>
      <c r="BR112" s="230"/>
      <c r="BS112" s="230"/>
      <c r="BT112" s="230"/>
      <c r="BU112" s="230"/>
      <c r="BV112" s="230"/>
      <c r="BW112" s="230"/>
      <c r="BX112" s="230"/>
      <c r="BY112" s="230"/>
      <c r="BZ112" s="230"/>
      <c r="CA112" s="230"/>
      <c r="CB112" s="230"/>
      <c r="CC112" s="230"/>
      <c r="CD112" s="230"/>
      <c r="CE112" s="230"/>
      <c r="CF112" s="230"/>
      <c r="CG112" s="230"/>
    </row>
    <row r="113" spans="1:85" s="97" customFormat="1" ht="15.75" customHeight="1" x14ac:dyDescent="0.25">
      <c r="A113" s="637">
        <v>1.8</v>
      </c>
      <c r="B113" s="2450" t="s">
        <v>381</v>
      </c>
      <c r="C113" s="2450"/>
      <c r="D113" s="2450"/>
      <c r="E113" s="2450"/>
      <c r="F113" s="2450"/>
      <c r="G113" s="757"/>
      <c r="H113" s="230"/>
      <c r="I113" s="230"/>
      <c r="J113" s="230"/>
      <c r="K113" s="230"/>
      <c r="L113" s="2453"/>
      <c r="M113" s="2452"/>
      <c r="N113" s="2452"/>
      <c r="O113" s="1794"/>
      <c r="P113" s="2453"/>
      <c r="Q113" s="2452"/>
      <c r="R113" s="323"/>
      <c r="S113" s="134"/>
      <c r="T113" s="132"/>
      <c r="V113" s="230"/>
      <c r="W113" s="230"/>
      <c r="X113" s="230"/>
      <c r="Y113" s="230"/>
      <c r="Z113" s="230"/>
      <c r="AA113" s="230"/>
      <c r="AC113" s="230"/>
      <c r="AD113" s="230"/>
      <c r="AF113" s="230"/>
      <c r="AG113" s="230"/>
      <c r="AH113" s="230"/>
      <c r="AJ113" s="230"/>
      <c r="AK113" s="230"/>
      <c r="AL113" s="230"/>
      <c r="AM113" s="230"/>
      <c r="AN113" s="230"/>
      <c r="AO113" s="230"/>
      <c r="AQ113" s="230"/>
      <c r="AR113" s="230"/>
      <c r="AT113" s="230"/>
      <c r="AU113" s="2269"/>
      <c r="AV113" s="2462"/>
      <c r="AW113" s="2463"/>
      <c r="AX113" s="1867"/>
      <c r="AY113" s="2269"/>
      <c r="AZ113" s="2462"/>
      <c r="BA113" s="2463"/>
      <c r="BB113" s="1867"/>
      <c r="BC113" s="230"/>
      <c r="BD113" s="230"/>
      <c r="BE113" s="230"/>
      <c r="BF113" s="230"/>
      <c r="BG113" s="230"/>
      <c r="BH113" s="230"/>
      <c r="BI113" s="230"/>
      <c r="BJ113" s="230"/>
      <c r="BK113" s="230"/>
      <c r="BL113" s="230"/>
      <c r="BM113" s="230"/>
      <c r="BN113" s="230"/>
      <c r="BO113" s="230"/>
      <c r="BP113" s="230"/>
      <c r="BQ113" s="230"/>
      <c r="BR113" s="230"/>
      <c r="BS113" s="230"/>
      <c r="BT113" s="230"/>
      <c r="BU113" s="230"/>
      <c r="BV113" s="230"/>
      <c r="BW113" s="230"/>
      <c r="BX113" s="230"/>
      <c r="BY113" s="230"/>
      <c r="BZ113" s="230"/>
      <c r="CA113" s="230"/>
      <c r="CB113" s="230"/>
      <c r="CC113" s="230"/>
      <c r="CD113" s="230"/>
      <c r="CE113" s="230"/>
      <c r="CF113" s="230"/>
      <c r="CG113" s="230"/>
    </row>
    <row r="114" spans="1:85" s="97" customFormat="1" ht="15.75" customHeight="1" x14ac:dyDescent="0.25">
      <c r="A114" s="639">
        <v>1.1000000000000001</v>
      </c>
      <c r="B114" s="2450" t="s">
        <v>382</v>
      </c>
      <c r="C114" s="2450"/>
      <c r="D114" s="2450"/>
      <c r="E114" s="2450"/>
      <c r="F114" s="2450"/>
      <c r="G114" s="757"/>
      <c r="H114" s="230"/>
      <c r="I114" s="230"/>
      <c r="J114" s="230"/>
      <c r="K114" s="230"/>
      <c r="L114" s="2453"/>
      <c r="M114" s="2452"/>
      <c r="N114" s="2452"/>
      <c r="O114" s="1795"/>
      <c r="P114" s="2453"/>
      <c r="Q114" s="2452"/>
      <c r="R114" s="230"/>
      <c r="S114" s="134"/>
      <c r="T114" s="132"/>
      <c r="V114" s="230"/>
      <c r="W114" s="230"/>
      <c r="X114" s="230"/>
      <c r="Y114" s="230"/>
      <c r="Z114" s="230"/>
      <c r="AA114" s="230"/>
      <c r="AC114" s="230"/>
      <c r="AD114" s="230"/>
      <c r="AF114" s="230"/>
      <c r="AG114" s="230"/>
      <c r="AH114" s="230"/>
      <c r="AJ114" s="230"/>
      <c r="AK114" s="230"/>
      <c r="AL114" s="230"/>
      <c r="AM114" s="230"/>
      <c r="AN114" s="230"/>
      <c r="AO114" s="230"/>
      <c r="AQ114" s="230"/>
      <c r="AR114" s="230"/>
      <c r="AT114" s="230"/>
      <c r="AU114" s="1870">
        <v>2.83</v>
      </c>
      <c r="AV114" s="2264" t="s">
        <v>932</v>
      </c>
      <c r="AW114" s="2266"/>
      <c r="AX114" s="230"/>
      <c r="AY114" s="1870">
        <v>2.83</v>
      </c>
      <c r="AZ114" s="2264" t="s">
        <v>932</v>
      </c>
      <c r="BA114" s="2266"/>
      <c r="BB114" s="230"/>
      <c r="BC114" s="230"/>
      <c r="BD114" s="230"/>
      <c r="BE114" s="230"/>
      <c r="BF114" s="230"/>
      <c r="BG114" s="230"/>
      <c r="BH114" s="230"/>
      <c r="BI114" s="230"/>
      <c r="BJ114" s="230"/>
      <c r="BK114" s="230"/>
      <c r="BL114" s="230"/>
      <c r="BM114" s="230"/>
      <c r="BN114" s="230"/>
      <c r="BO114" s="230"/>
      <c r="BP114" s="230"/>
      <c r="BQ114" s="230"/>
      <c r="BR114" s="230"/>
      <c r="BS114" s="230"/>
      <c r="BT114" s="230"/>
      <c r="BU114" s="230"/>
      <c r="BV114" s="230"/>
      <c r="BW114" s="230"/>
      <c r="BX114" s="230"/>
      <c r="BY114" s="230"/>
      <c r="BZ114" s="230"/>
      <c r="CA114" s="230"/>
      <c r="CB114" s="230"/>
      <c r="CC114" s="230"/>
      <c r="CD114" s="230"/>
      <c r="CE114" s="230"/>
      <c r="CF114" s="230"/>
      <c r="CG114" s="230"/>
    </row>
    <row r="115" spans="1:85" s="97" customFormat="1" ht="15.75" x14ac:dyDescent="0.25">
      <c r="A115" s="637">
        <v>1.1299999999999999</v>
      </c>
      <c r="B115" s="2264" t="s">
        <v>737</v>
      </c>
      <c r="C115" s="2265"/>
      <c r="D115" s="2265"/>
      <c r="E115" s="2265"/>
      <c r="F115" s="2266"/>
      <c r="G115" s="757"/>
      <c r="H115" s="230"/>
      <c r="I115" s="230"/>
      <c r="J115" s="230"/>
      <c r="K115" s="230"/>
      <c r="L115" s="2453"/>
      <c r="M115" s="2452"/>
      <c r="N115" s="2452"/>
      <c r="O115" s="1795"/>
      <c r="P115" s="2453"/>
      <c r="Q115" s="2452"/>
      <c r="R115" s="230"/>
      <c r="S115" s="134"/>
      <c r="T115" s="132"/>
      <c r="V115" s="230"/>
      <c r="W115" s="230"/>
      <c r="X115" s="230"/>
      <c r="Y115" s="230"/>
      <c r="Z115" s="230"/>
      <c r="AA115" s="230"/>
      <c r="AC115" s="230"/>
      <c r="AD115" s="230"/>
      <c r="AF115" s="230"/>
      <c r="AG115" s="230"/>
      <c r="AH115" s="230"/>
      <c r="AJ115" s="230"/>
      <c r="AK115" s="230"/>
      <c r="AL115" s="230"/>
      <c r="AM115" s="230"/>
      <c r="AN115" s="230"/>
      <c r="AO115" s="230"/>
      <c r="AQ115" s="230"/>
      <c r="AR115" s="230"/>
      <c r="AT115" s="230"/>
      <c r="AU115" s="1871">
        <v>2.86</v>
      </c>
      <c r="AV115" s="2456" t="s">
        <v>848</v>
      </c>
      <c r="AW115" s="2457"/>
      <c r="AX115" s="230"/>
      <c r="AY115" s="1871">
        <v>2.86</v>
      </c>
      <c r="AZ115" s="2456" t="s">
        <v>848</v>
      </c>
      <c r="BA115" s="2457"/>
      <c r="BB115" s="230"/>
      <c r="BC115" s="230"/>
      <c r="BD115" s="230"/>
      <c r="BE115" s="230"/>
      <c r="BF115" s="230"/>
      <c r="BG115" s="230"/>
      <c r="BH115" s="230"/>
      <c r="BI115" s="230"/>
      <c r="BJ115" s="230"/>
      <c r="BK115" s="230"/>
      <c r="BL115" s="230"/>
      <c r="BM115" s="230"/>
      <c r="BN115" s="230"/>
      <c r="BO115" s="230"/>
      <c r="BP115" s="230"/>
      <c r="BQ115" s="230"/>
      <c r="BR115" s="230"/>
      <c r="BS115" s="230"/>
      <c r="BT115" s="230"/>
      <c r="BU115" s="230"/>
      <c r="BV115" s="230"/>
      <c r="BW115" s="230"/>
      <c r="BX115" s="230"/>
      <c r="BY115" s="230"/>
      <c r="BZ115" s="230"/>
      <c r="CA115" s="230"/>
      <c r="CB115" s="230"/>
      <c r="CC115" s="230"/>
      <c r="CD115" s="230"/>
      <c r="CE115" s="230"/>
      <c r="CF115" s="230"/>
      <c r="CG115" s="230"/>
    </row>
    <row r="116" spans="1:85" s="97" customFormat="1" ht="15.75" customHeight="1" x14ac:dyDescent="0.25">
      <c r="A116" s="637">
        <v>1.1599999999999999</v>
      </c>
      <c r="B116" s="2223" t="s">
        <v>388</v>
      </c>
      <c r="C116" s="2223"/>
      <c r="D116" s="2223"/>
      <c r="E116" s="2223"/>
      <c r="F116" s="2223"/>
      <c r="G116" s="757"/>
      <c r="H116" s="230"/>
      <c r="I116" s="230"/>
      <c r="J116" s="230"/>
      <c r="K116" s="230"/>
      <c r="L116" s="2453"/>
      <c r="M116" s="2452"/>
      <c r="N116" s="2452"/>
      <c r="O116" s="1795"/>
      <c r="P116" s="2453"/>
      <c r="Q116" s="2452"/>
      <c r="R116" s="230"/>
      <c r="S116" s="134"/>
      <c r="T116" s="132"/>
      <c r="V116" s="230"/>
      <c r="W116" s="230"/>
      <c r="X116" s="230"/>
      <c r="Y116" s="230"/>
      <c r="Z116" s="230"/>
      <c r="AA116" s="230"/>
      <c r="AC116" s="230"/>
      <c r="AD116" s="230"/>
      <c r="AF116" s="230"/>
      <c r="AG116" s="230"/>
      <c r="AH116" s="230"/>
      <c r="AJ116" s="230"/>
      <c r="AK116" s="230"/>
      <c r="AL116" s="230"/>
      <c r="AM116" s="230"/>
      <c r="AN116" s="230"/>
      <c r="AO116" s="230"/>
      <c r="AQ116" s="230"/>
      <c r="AR116" s="230"/>
      <c r="AT116" s="230"/>
      <c r="AU116" s="1258"/>
      <c r="AV116" s="1121"/>
      <c r="AW116" s="1121"/>
      <c r="AX116" s="230"/>
      <c r="AY116" s="230"/>
      <c r="BA116" s="230"/>
      <c r="BB116" s="230"/>
      <c r="BC116" s="230"/>
      <c r="BD116" s="230"/>
      <c r="BE116" s="230"/>
      <c r="BF116" s="230"/>
      <c r="BG116" s="230"/>
      <c r="BH116" s="230"/>
      <c r="BI116" s="230"/>
      <c r="BJ116" s="230"/>
      <c r="BK116" s="230"/>
      <c r="BL116" s="230"/>
      <c r="BM116" s="230"/>
      <c r="BN116" s="230"/>
      <c r="BO116" s="230"/>
      <c r="BP116" s="230"/>
      <c r="BQ116" s="230"/>
      <c r="BR116" s="230"/>
      <c r="BS116" s="230"/>
      <c r="BT116" s="230"/>
      <c r="BU116" s="230"/>
      <c r="BV116" s="230"/>
      <c r="BW116" s="230"/>
      <c r="BX116" s="230"/>
      <c r="BY116" s="230"/>
      <c r="BZ116" s="230"/>
      <c r="CA116" s="230"/>
      <c r="CB116" s="230"/>
      <c r="CC116" s="230"/>
      <c r="CD116" s="230"/>
      <c r="CE116" s="230"/>
      <c r="CF116" s="230"/>
      <c r="CG116" s="230"/>
    </row>
    <row r="117" spans="1:85" s="97" customFormat="1" ht="15.75" x14ac:dyDescent="0.25">
      <c r="A117" s="637">
        <v>1.17</v>
      </c>
      <c r="B117" s="2223" t="s">
        <v>633</v>
      </c>
      <c r="C117" s="2223"/>
      <c r="D117" s="2223"/>
      <c r="E117" s="2223"/>
      <c r="F117" s="2223"/>
      <c r="G117" s="757"/>
      <c r="H117" s="230"/>
      <c r="I117" s="230"/>
      <c r="J117" s="230"/>
      <c r="K117" s="230"/>
      <c r="L117" s="1258"/>
      <c r="M117" s="1121"/>
      <c r="N117" s="1121"/>
      <c r="O117" s="1795"/>
      <c r="P117" s="230"/>
      <c r="R117" s="230"/>
      <c r="S117" s="230"/>
      <c r="T117" s="230"/>
      <c r="V117" s="230"/>
      <c r="W117" s="230"/>
      <c r="X117" s="230"/>
      <c r="Y117" s="230"/>
      <c r="Z117" s="230"/>
      <c r="AA117" s="230"/>
      <c r="AC117" s="230"/>
      <c r="AD117" s="230"/>
      <c r="AF117" s="230"/>
      <c r="AG117" s="230"/>
      <c r="AH117" s="230"/>
      <c r="AJ117" s="230"/>
      <c r="AK117" s="230"/>
      <c r="AL117" s="230"/>
      <c r="AM117" s="230"/>
      <c r="AN117" s="230"/>
      <c r="AO117" s="230"/>
      <c r="AQ117" s="230"/>
      <c r="AR117" s="230"/>
      <c r="AT117" s="230"/>
      <c r="AU117" s="1258"/>
      <c r="AV117" s="1121"/>
      <c r="AW117" s="1121"/>
      <c r="AX117" s="230"/>
      <c r="AY117" s="230"/>
      <c r="BA117" s="230"/>
      <c r="BB117" s="230"/>
      <c r="BC117" s="230"/>
      <c r="BD117" s="230"/>
      <c r="BE117" s="230"/>
      <c r="BF117" s="230"/>
      <c r="BG117" s="230"/>
      <c r="BH117" s="230"/>
      <c r="BI117" s="230"/>
      <c r="BJ117" s="230"/>
      <c r="BK117" s="230"/>
      <c r="BL117" s="230"/>
      <c r="BM117" s="230"/>
      <c r="BN117" s="230"/>
      <c r="BO117" s="230"/>
      <c r="BP117" s="230"/>
      <c r="BQ117" s="230"/>
      <c r="BR117" s="230"/>
      <c r="BS117" s="230"/>
      <c r="BT117" s="230"/>
      <c r="BU117" s="230"/>
      <c r="BV117" s="230"/>
      <c r="BW117" s="230"/>
      <c r="BX117" s="230"/>
      <c r="BY117" s="230"/>
      <c r="BZ117" s="230"/>
      <c r="CA117" s="230"/>
      <c r="CB117" s="230"/>
      <c r="CC117" s="230"/>
      <c r="CD117" s="230"/>
      <c r="CE117" s="230"/>
      <c r="CF117" s="230"/>
      <c r="CG117" s="230"/>
    </row>
    <row r="118" spans="1:85" s="97" customFormat="1" ht="15.75" customHeight="1" x14ac:dyDescent="0.25">
      <c r="A118" s="2267">
        <v>2.1</v>
      </c>
      <c r="B118" s="2306" t="s">
        <v>1204</v>
      </c>
      <c r="C118" s="2307"/>
      <c r="D118" s="2307"/>
      <c r="E118" s="2307"/>
      <c r="F118" s="2308"/>
      <c r="G118" s="757"/>
      <c r="H118" s="230"/>
      <c r="I118" s="230"/>
      <c r="J118" s="230"/>
      <c r="K118" s="230"/>
      <c r="L118" s="230"/>
      <c r="N118" s="230"/>
      <c r="O118" s="1795"/>
      <c r="P118" s="230"/>
      <c r="R118" s="230"/>
      <c r="S118" s="230"/>
      <c r="T118" s="230"/>
      <c r="V118" s="230"/>
      <c r="W118" s="230"/>
      <c r="X118" s="230"/>
      <c r="Y118" s="230"/>
      <c r="Z118" s="230"/>
      <c r="AA118" s="230"/>
      <c r="AC118" s="230"/>
      <c r="AD118" s="230"/>
      <c r="AF118" s="230"/>
      <c r="AG118" s="230"/>
      <c r="AH118" s="230"/>
      <c r="AJ118" s="230"/>
      <c r="AK118" s="230"/>
      <c r="AL118" s="230"/>
      <c r="AM118" s="230"/>
      <c r="AN118" s="230"/>
      <c r="AO118" s="230"/>
      <c r="AQ118" s="230"/>
      <c r="AR118" s="230"/>
      <c r="AT118" s="230"/>
      <c r="AU118" s="230"/>
      <c r="AW118" s="230"/>
      <c r="AX118" s="1121"/>
      <c r="AY118" s="230"/>
      <c r="BA118" s="230"/>
      <c r="BB118" s="230"/>
      <c r="BC118" s="230"/>
      <c r="BD118" s="230"/>
      <c r="BE118" s="230"/>
      <c r="BF118" s="230"/>
      <c r="BG118" s="230"/>
      <c r="BH118" s="230"/>
      <c r="BI118" s="230"/>
      <c r="BJ118" s="230"/>
      <c r="BK118" s="230"/>
      <c r="BL118" s="230"/>
      <c r="BM118" s="230"/>
      <c r="BN118" s="230"/>
      <c r="BO118" s="230"/>
      <c r="BP118" s="230"/>
      <c r="BQ118" s="230"/>
      <c r="BR118" s="230"/>
      <c r="BS118" s="230"/>
      <c r="BT118" s="230"/>
      <c r="BU118" s="230"/>
      <c r="BV118" s="230"/>
      <c r="BW118" s="230"/>
      <c r="BX118" s="230"/>
      <c r="BY118" s="230"/>
      <c r="BZ118" s="230"/>
      <c r="CA118" s="230"/>
      <c r="CB118" s="230"/>
      <c r="CC118" s="230"/>
      <c r="CD118" s="230"/>
      <c r="CE118" s="230"/>
      <c r="CF118" s="230"/>
      <c r="CG118" s="230"/>
    </row>
    <row r="119" spans="1:85" s="97" customFormat="1" ht="15.75" customHeight="1" x14ac:dyDescent="0.25">
      <c r="A119" s="2269"/>
      <c r="B119" s="2312"/>
      <c r="C119" s="2313"/>
      <c r="D119" s="2313"/>
      <c r="E119" s="2313"/>
      <c r="F119" s="2314"/>
      <c r="G119" s="757"/>
      <c r="H119" s="230"/>
      <c r="I119" s="230"/>
      <c r="J119" s="230"/>
      <c r="K119" s="230"/>
      <c r="L119" s="230"/>
      <c r="N119" s="230"/>
      <c r="O119" s="1121"/>
      <c r="P119" s="230"/>
      <c r="R119" s="230"/>
      <c r="S119" s="230"/>
      <c r="T119" s="230"/>
      <c r="V119" s="230"/>
      <c r="W119" s="230"/>
      <c r="X119" s="230"/>
      <c r="Y119" s="230"/>
      <c r="Z119" s="230"/>
      <c r="AA119" s="230"/>
      <c r="AC119" s="230"/>
      <c r="AD119" s="230"/>
      <c r="AF119" s="230"/>
      <c r="AG119" s="230"/>
      <c r="AH119" s="230"/>
      <c r="AJ119" s="230"/>
      <c r="AK119" s="230"/>
      <c r="AL119" s="230"/>
      <c r="AM119" s="230"/>
      <c r="AN119" s="230"/>
      <c r="AO119" s="230"/>
      <c r="AQ119" s="230"/>
      <c r="AR119" s="230"/>
      <c r="AT119" s="230"/>
      <c r="AU119" s="230"/>
      <c r="AW119" s="230"/>
      <c r="AX119" s="1121"/>
      <c r="AY119" s="230"/>
      <c r="BA119" s="230"/>
      <c r="BB119" s="230"/>
      <c r="BC119" s="230"/>
      <c r="BD119" s="230"/>
      <c r="BE119" s="230"/>
      <c r="BF119" s="230"/>
      <c r="BG119" s="230"/>
      <c r="BH119" s="230"/>
      <c r="BI119" s="230"/>
      <c r="BJ119" s="230"/>
      <c r="BK119" s="230"/>
      <c r="BL119" s="230"/>
      <c r="BM119" s="230"/>
      <c r="BN119" s="230"/>
      <c r="BO119" s="230"/>
      <c r="BP119" s="230"/>
      <c r="BQ119" s="230"/>
      <c r="BR119" s="230"/>
      <c r="BS119" s="230"/>
      <c r="BT119" s="230"/>
      <c r="BU119" s="230"/>
      <c r="BV119" s="230"/>
      <c r="BW119" s="230"/>
      <c r="BX119" s="230"/>
      <c r="BY119" s="230"/>
      <c r="BZ119" s="230"/>
      <c r="CA119" s="230"/>
      <c r="CB119" s="230"/>
      <c r="CC119" s="230"/>
      <c r="CD119" s="230"/>
      <c r="CE119" s="230"/>
      <c r="CF119" s="230"/>
      <c r="CG119" s="230"/>
    </row>
    <row r="120" spans="1:85" s="97" customFormat="1" ht="15.75" x14ac:dyDescent="0.25">
      <c r="A120" s="637">
        <v>2.7</v>
      </c>
      <c r="B120" s="2223" t="s">
        <v>359</v>
      </c>
      <c r="C120" s="2223"/>
      <c r="D120" s="2223"/>
      <c r="E120" s="2223"/>
      <c r="F120" s="2223"/>
      <c r="G120" s="757"/>
      <c r="H120" s="230"/>
      <c r="I120" s="230"/>
      <c r="J120" s="230"/>
      <c r="K120" s="230"/>
      <c r="L120" s="230"/>
      <c r="N120" s="230"/>
      <c r="O120" s="757"/>
      <c r="P120" s="230"/>
      <c r="R120" s="230"/>
      <c r="S120" s="230"/>
      <c r="T120" s="230"/>
      <c r="V120" s="230"/>
      <c r="W120" s="230"/>
      <c r="X120" s="230"/>
      <c r="Y120" s="230"/>
      <c r="Z120" s="230"/>
      <c r="AA120" s="230"/>
      <c r="AC120" s="230"/>
      <c r="AD120" s="230"/>
      <c r="AF120" s="230"/>
      <c r="AG120" s="230"/>
      <c r="AH120" s="230"/>
      <c r="AJ120" s="230"/>
      <c r="AK120" s="230"/>
      <c r="AL120" s="230"/>
      <c r="AM120" s="230"/>
      <c r="AN120" s="230"/>
      <c r="AO120" s="230"/>
      <c r="AQ120" s="230"/>
      <c r="AR120" s="230"/>
      <c r="AT120" s="230"/>
      <c r="AU120" s="230"/>
      <c r="AW120" s="230"/>
      <c r="AX120" s="1121"/>
      <c r="AY120" s="230"/>
      <c r="BA120" s="230"/>
      <c r="BB120" s="230"/>
      <c r="BC120" s="230"/>
      <c r="BD120" s="230"/>
      <c r="BE120" s="230"/>
      <c r="BF120" s="230"/>
      <c r="BG120" s="230"/>
      <c r="BH120" s="230"/>
      <c r="BI120" s="230"/>
      <c r="BJ120" s="230"/>
      <c r="BK120" s="230"/>
      <c r="BL120" s="230"/>
      <c r="BM120" s="230"/>
      <c r="BN120" s="230"/>
      <c r="BO120" s="230"/>
      <c r="BP120" s="230"/>
      <c r="BQ120" s="230"/>
      <c r="BR120" s="230"/>
      <c r="BS120" s="230"/>
      <c r="BT120" s="230"/>
      <c r="BU120" s="230"/>
      <c r="BV120" s="230"/>
      <c r="BW120" s="230"/>
      <c r="BX120" s="230"/>
      <c r="BY120" s="230"/>
      <c r="BZ120" s="230"/>
      <c r="CA120" s="230"/>
      <c r="CB120" s="230"/>
      <c r="CC120" s="230"/>
      <c r="CD120" s="230"/>
      <c r="CE120" s="230"/>
      <c r="CF120" s="230"/>
      <c r="CG120" s="230"/>
    </row>
    <row r="121" spans="1:85" s="97" customFormat="1" ht="15.75" x14ac:dyDescent="0.25">
      <c r="A121" s="637">
        <v>2.8</v>
      </c>
      <c r="B121" s="2223" t="s">
        <v>852</v>
      </c>
      <c r="C121" s="2223"/>
      <c r="D121" s="2223"/>
      <c r="E121" s="2223"/>
      <c r="F121" s="2223"/>
      <c r="G121" s="323"/>
      <c r="H121" s="230"/>
      <c r="I121" s="230"/>
      <c r="J121" s="230"/>
      <c r="K121" s="230"/>
      <c r="L121" s="230"/>
      <c r="N121" s="230"/>
      <c r="O121" s="757"/>
      <c r="P121" s="230"/>
      <c r="R121" s="230"/>
      <c r="S121" s="230"/>
      <c r="T121" s="230"/>
      <c r="V121" s="230"/>
      <c r="W121" s="230"/>
      <c r="X121" s="230"/>
      <c r="Y121" s="230"/>
      <c r="Z121" s="230"/>
      <c r="AA121" s="230"/>
      <c r="AC121" s="230"/>
      <c r="AD121" s="230"/>
      <c r="AF121" s="230"/>
      <c r="AG121" s="230"/>
      <c r="AH121" s="230"/>
      <c r="AJ121" s="230"/>
      <c r="AK121" s="230"/>
      <c r="AL121" s="230"/>
      <c r="AM121" s="230"/>
      <c r="AN121" s="230"/>
      <c r="AO121" s="230"/>
      <c r="AQ121" s="230"/>
      <c r="AR121" s="230"/>
      <c r="AT121" s="230"/>
      <c r="AU121" s="230"/>
      <c r="AW121" s="230"/>
      <c r="AX121" s="230"/>
      <c r="AY121" s="230"/>
      <c r="BA121" s="230"/>
      <c r="BB121" s="230"/>
      <c r="BC121" s="230"/>
      <c r="BD121" s="230"/>
      <c r="BE121" s="230"/>
      <c r="BF121" s="230"/>
      <c r="BG121" s="230"/>
      <c r="BH121" s="230"/>
      <c r="BI121" s="230"/>
      <c r="BJ121" s="230"/>
      <c r="BK121" s="230"/>
      <c r="BL121" s="230"/>
      <c r="BM121" s="230"/>
      <c r="BN121" s="230"/>
      <c r="BO121" s="230"/>
      <c r="BP121" s="230"/>
      <c r="BQ121" s="230"/>
      <c r="BR121" s="230"/>
      <c r="BS121" s="230"/>
      <c r="BT121" s="230"/>
      <c r="BU121" s="230"/>
      <c r="BV121" s="230"/>
      <c r="BW121" s="230"/>
      <c r="BX121" s="230"/>
      <c r="BY121" s="230"/>
      <c r="BZ121" s="230"/>
      <c r="CA121" s="230"/>
      <c r="CB121" s="230"/>
      <c r="CC121" s="230"/>
      <c r="CD121" s="230"/>
      <c r="CE121" s="230"/>
      <c r="CF121" s="230"/>
      <c r="CG121" s="230"/>
    </row>
    <row r="122" spans="1:85" s="97" customFormat="1" ht="15" customHeight="1" x14ac:dyDescent="0.25">
      <c r="A122" s="2333">
        <v>2.9</v>
      </c>
      <c r="B122" s="2451" t="s">
        <v>422</v>
      </c>
      <c r="C122" s="2451"/>
      <c r="D122" s="2451"/>
      <c r="E122" s="2451"/>
      <c r="F122" s="2451"/>
      <c r="G122" s="757"/>
      <c r="H122" s="230"/>
      <c r="I122" s="230"/>
      <c r="J122" s="230"/>
      <c r="K122" s="230"/>
      <c r="L122" s="230"/>
      <c r="N122" s="230"/>
      <c r="O122" s="757"/>
      <c r="P122" s="230"/>
      <c r="R122" s="230"/>
      <c r="S122" s="230"/>
      <c r="T122" s="230"/>
      <c r="V122" s="230"/>
      <c r="W122" s="230"/>
      <c r="X122" s="230"/>
      <c r="Y122" s="230"/>
      <c r="Z122" s="230"/>
      <c r="AA122" s="230"/>
      <c r="AC122" s="230"/>
      <c r="AD122" s="230"/>
      <c r="AF122" s="230"/>
      <c r="AG122" s="230"/>
      <c r="AH122" s="230"/>
      <c r="AJ122" s="230"/>
      <c r="AK122" s="230"/>
      <c r="AL122" s="230"/>
      <c r="AM122" s="230"/>
      <c r="AN122" s="230"/>
      <c r="AO122" s="230"/>
      <c r="AQ122" s="230"/>
      <c r="AR122" s="230"/>
      <c r="AT122" s="230"/>
      <c r="AU122" s="230"/>
      <c r="AW122" s="230"/>
      <c r="AX122" s="230"/>
      <c r="AY122" s="230"/>
      <c r="BA122" s="230"/>
      <c r="BB122" s="230"/>
      <c r="BC122" s="230"/>
      <c r="BD122" s="230"/>
      <c r="BE122" s="230"/>
      <c r="BF122" s="230"/>
      <c r="BG122" s="230"/>
      <c r="BH122" s="230"/>
      <c r="BI122" s="230"/>
      <c r="BJ122" s="230"/>
      <c r="BK122" s="230"/>
      <c r="BL122" s="230"/>
      <c r="BM122" s="230"/>
      <c r="BN122" s="230"/>
      <c r="BO122" s="230"/>
      <c r="BP122" s="230"/>
      <c r="BQ122" s="230"/>
      <c r="BR122" s="230"/>
      <c r="BS122" s="230"/>
      <c r="BT122" s="230"/>
      <c r="BU122" s="230"/>
      <c r="BV122" s="230"/>
      <c r="BW122" s="230"/>
      <c r="BX122" s="230"/>
      <c r="BY122" s="230"/>
      <c r="BZ122" s="230"/>
      <c r="CA122" s="230"/>
      <c r="CB122" s="230"/>
      <c r="CC122" s="230"/>
      <c r="CD122" s="230"/>
      <c r="CE122" s="230"/>
      <c r="CF122" s="230"/>
      <c r="CG122" s="230"/>
    </row>
    <row r="123" spans="1:85" s="97" customFormat="1" x14ac:dyDescent="0.25">
      <c r="A123" s="2333"/>
      <c r="B123" s="2451"/>
      <c r="C123" s="2451"/>
      <c r="D123" s="2451"/>
      <c r="E123" s="2451"/>
      <c r="F123" s="2451"/>
      <c r="G123" s="757"/>
      <c r="H123" s="230"/>
      <c r="I123" s="230"/>
      <c r="J123" s="230"/>
      <c r="K123" s="230"/>
      <c r="L123" s="230"/>
      <c r="N123" s="230"/>
      <c r="O123" s="757"/>
      <c r="P123" s="230"/>
      <c r="R123" s="230"/>
      <c r="S123" s="230"/>
      <c r="T123" s="230"/>
      <c r="V123" s="230"/>
      <c r="W123" s="230"/>
      <c r="X123" s="230"/>
      <c r="Y123" s="230"/>
      <c r="Z123" s="230"/>
      <c r="AA123" s="230"/>
      <c r="AC123" s="230"/>
      <c r="AD123" s="230"/>
      <c r="AF123" s="230"/>
      <c r="AG123" s="230"/>
      <c r="AH123" s="230"/>
      <c r="AJ123" s="230"/>
      <c r="AK123" s="230"/>
      <c r="AL123" s="230"/>
      <c r="AM123" s="230"/>
      <c r="AN123" s="230"/>
      <c r="AO123" s="230"/>
      <c r="AQ123" s="230"/>
      <c r="AR123" s="230"/>
      <c r="AT123" s="230"/>
      <c r="AU123" s="230"/>
      <c r="AW123" s="230"/>
      <c r="AX123" s="230"/>
      <c r="AY123" s="230"/>
      <c r="BA123" s="230"/>
      <c r="BB123" s="230"/>
      <c r="BC123" s="230"/>
      <c r="BD123" s="230"/>
      <c r="BE123" s="230"/>
      <c r="BF123" s="230"/>
      <c r="BG123" s="230"/>
      <c r="BH123" s="230"/>
      <c r="BI123" s="230"/>
      <c r="BJ123" s="230"/>
      <c r="BK123" s="230"/>
      <c r="BL123" s="230"/>
      <c r="BM123" s="230"/>
      <c r="BN123" s="230"/>
      <c r="BO123" s="230"/>
      <c r="BP123" s="230"/>
      <c r="BQ123" s="230"/>
      <c r="BR123" s="230"/>
      <c r="BS123" s="230"/>
      <c r="BT123" s="230"/>
      <c r="BU123" s="230"/>
      <c r="BV123" s="230"/>
      <c r="BW123" s="230"/>
      <c r="BX123" s="230"/>
      <c r="BY123" s="230"/>
      <c r="BZ123" s="230"/>
      <c r="CA123" s="230"/>
      <c r="CB123" s="230"/>
      <c r="CC123" s="230"/>
      <c r="CD123" s="230"/>
      <c r="CE123" s="230"/>
      <c r="CF123" s="230"/>
      <c r="CG123" s="230"/>
    </row>
    <row r="124" spans="1:85" s="97" customFormat="1" x14ac:dyDescent="0.25">
      <c r="A124" s="2333"/>
      <c r="B124" s="2451"/>
      <c r="C124" s="2451"/>
      <c r="D124" s="2451"/>
      <c r="E124" s="2451"/>
      <c r="F124" s="2451"/>
      <c r="G124" s="757"/>
      <c r="H124" s="230"/>
      <c r="I124" s="230"/>
      <c r="J124" s="230"/>
      <c r="K124" s="230"/>
      <c r="L124" s="230"/>
      <c r="N124" s="230"/>
      <c r="O124" s="757"/>
      <c r="P124" s="230"/>
      <c r="R124" s="230"/>
      <c r="S124" s="230"/>
      <c r="T124" s="230"/>
      <c r="V124" s="230"/>
      <c r="W124" s="230"/>
      <c r="X124" s="230"/>
      <c r="Y124" s="230"/>
      <c r="Z124" s="230"/>
      <c r="AA124" s="230"/>
      <c r="AC124" s="230"/>
      <c r="AD124" s="230"/>
      <c r="AF124" s="230"/>
      <c r="AG124" s="230"/>
      <c r="AH124" s="230"/>
      <c r="AJ124" s="230"/>
      <c r="AK124" s="230"/>
      <c r="AL124" s="230"/>
      <c r="AM124" s="230"/>
      <c r="AN124" s="230"/>
      <c r="AO124" s="230"/>
      <c r="AQ124" s="230"/>
      <c r="AR124" s="230"/>
      <c r="AT124" s="230"/>
      <c r="AU124" s="230"/>
      <c r="AW124" s="230"/>
      <c r="AX124" s="230"/>
      <c r="AY124" s="230"/>
      <c r="BA124" s="230"/>
      <c r="BB124" s="230"/>
      <c r="BC124" s="230"/>
      <c r="BD124" s="230"/>
      <c r="BE124" s="230"/>
      <c r="BF124" s="230"/>
      <c r="BG124" s="230"/>
      <c r="BH124" s="230"/>
      <c r="BI124" s="230"/>
      <c r="BJ124" s="230"/>
      <c r="BK124" s="230"/>
      <c r="BL124" s="230"/>
      <c r="BM124" s="230"/>
      <c r="BN124" s="230"/>
      <c r="BO124" s="230"/>
      <c r="BP124" s="230"/>
      <c r="BQ124" s="230"/>
      <c r="BR124" s="230"/>
      <c r="BS124" s="230"/>
      <c r="BT124" s="230"/>
      <c r="BU124" s="230"/>
      <c r="BV124" s="230"/>
      <c r="BW124" s="230"/>
      <c r="BX124" s="230"/>
      <c r="BY124" s="230"/>
      <c r="BZ124" s="230"/>
      <c r="CA124" s="230"/>
      <c r="CB124" s="230"/>
      <c r="CC124" s="230"/>
      <c r="CD124" s="230"/>
      <c r="CE124" s="230"/>
      <c r="CF124" s="230"/>
      <c r="CG124" s="230"/>
    </row>
    <row r="125" spans="1:85" s="97" customFormat="1" ht="15.75" x14ac:dyDescent="0.25">
      <c r="A125" s="637">
        <v>2.16</v>
      </c>
      <c r="B125" s="2223" t="s">
        <v>928</v>
      </c>
      <c r="C125" s="2223"/>
      <c r="D125" s="2223"/>
      <c r="E125" s="2223"/>
      <c r="F125" s="2223"/>
      <c r="G125" s="1799"/>
      <c r="H125" s="230"/>
      <c r="I125" s="230"/>
      <c r="J125" s="230"/>
      <c r="K125" s="230"/>
      <c r="L125" s="230"/>
      <c r="N125" s="230"/>
      <c r="O125" s="757"/>
      <c r="P125" s="230"/>
      <c r="R125" s="230"/>
      <c r="S125" s="230"/>
      <c r="T125" s="230"/>
      <c r="V125" s="230"/>
      <c r="W125" s="230"/>
      <c r="X125" s="230"/>
      <c r="Y125" s="230"/>
      <c r="Z125" s="230"/>
      <c r="AA125" s="230"/>
      <c r="AC125" s="230"/>
      <c r="AD125" s="230"/>
      <c r="AF125" s="230"/>
      <c r="AG125" s="230"/>
      <c r="AH125" s="230"/>
      <c r="AJ125" s="230"/>
      <c r="AK125" s="230"/>
      <c r="AL125" s="230"/>
      <c r="AM125" s="230"/>
      <c r="AN125" s="230"/>
      <c r="AO125" s="230"/>
      <c r="AQ125" s="230"/>
      <c r="AR125" s="230"/>
      <c r="AT125" s="230"/>
      <c r="AU125" s="230"/>
      <c r="AW125" s="230"/>
      <c r="AX125" s="230"/>
      <c r="AY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0"/>
      <c r="CE125" s="230"/>
      <c r="CF125" s="230"/>
      <c r="CG125" s="230"/>
    </row>
    <row r="126" spans="1:85" s="97" customFormat="1" ht="15.75" x14ac:dyDescent="0.25">
      <c r="A126" s="637">
        <v>2.17</v>
      </c>
      <c r="B126" s="2223" t="s">
        <v>915</v>
      </c>
      <c r="C126" s="2223"/>
      <c r="D126" s="2223"/>
      <c r="E126" s="2223"/>
      <c r="F126" s="2223"/>
      <c r="G126" s="1799"/>
      <c r="H126" s="230"/>
      <c r="I126" s="230"/>
      <c r="J126" s="230"/>
      <c r="K126" s="230"/>
      <c r="L126" s="230"/>
      <c r="N126" s="230"/>
      <c r="O126" s="757"/>
      <c r="P126" s="230"/>
      <c r="R126" s="230"/>
      <c r="S126" s="230"/>
      <c r="T126" s="230"/>
      <c r="V126" s="230"/>
      <c r="W126" s="230"/>
      <c r="X126" s="230"/>
      <c r="Y126" s="230"/>
      <c r="Z126" s="230"/>
      <c r="AA126" s="230"/>
      <c r="AC126" s="230"/>
      <c r="AD126" s="230"/>
      <c r="AF126" s="230"/>
      <c r="AG126" s="230"/>
      <c r="AH126" s="230"/>
      <c r="AJ126" s="230"/>
      <c r="AK126" s="230"/>
      <c r="AL126" s="230"/>
      <c r="AM126" s="230"/>
      <c r="AN126" s="230"/>
      <c r="AO126" s="230"/>
      <c r="AQ126" s="230"/>
      <c r="AR126" s="230"/>
      <c r="AT126" s="230"/>
      <c r="AU126" s="230"/>
      <c r="AW126" s="230"/>
      <c r="AX126" s="230"/>
      <c r="AY126" s="230"/>
      <c r="BA126" s="230"/>
      <c r="BB126" s="230"/>
      <c r="BC126" s="230"/>
      <c r="BD126" s="230"/>
      <c r="BE126" s="230"/>
      <c r="BF126" s="230"/>
      <c r="BG126" s="230"/>
      <c r="BH126" s="230"/>
      <c r="BI126" s="230"/>
      <c r="BJ126" s="230"/>
      <c r="BK126" s="230"/>
      <c r="BL126" s="230"/>
      <c r="BM126" s="230"/>
      <c r="BN126" s="230"/>
      <c r="BO126" s="230"/>
      <c r="BP126" s="230"/>
      <c r="BQ126" s="230"/>
      <c r="BR126" s="230"/>
      <c r="BS126" s="230"/>
      <c r="BT126" s="230"/>
      <c r="BU126" s="230"/>
      <c r="BV126" s="230"/>
      <c r="BW126" s="230"/>
      <c r="BX126" s="230"/>
      <c r="BY126" s="230"/>
      <c r="BZ126" s="230"/>
      <c r="CA126" s="230"/>
      <c r="CB126" s="230"/>
      <c r="CC126" s="230"/>
      <c r="CD126" s="230"/>
      <c r="CE126" s="230"/>
      <c r="CF126" s="230"/>
      <c r="CG126" s="230"/>
    </row>
    <row r="127" spans="1:85" s="97" customFormat="1" ht="15.75" x14ac:dyDescent="0.25">
      <c r="A127" s="637">
        <v>2.1800000000000002</v>
      </c>
      <c r="B127" s="2223" t="s">
        <v>314</v>
      </c>
      <c r="C127" s="2223"/>
      <c r="D127" s="2223"/>
      <c r="E127" s="2223"/>
      <c r="F127" s="2223"/>
      <c r="G127" s="757"/>
      <c r="H127" s="230"/>
      <c r="I127" s="230"/>
      <c r="J127" s="230"/>
      <c r="K127" s="230"/>
      <c r="L127" s="230"/>
      <c r="N127" s="230"/>
      <c r="O127" s="757"/>
      <c r="P127" s="230"/>
      <c r="R127" s="230"/>
      <c r="S127" s="230"/>
      <c r="T127" s="230"/>
      <c r="V127" s="230"/>
      <c r="W127" s="230"/>
      <c r="X127" s="230"/>
      <c r="Y127" s="230"/>
      <c r="Z127" s="230"/>
      <c r="AA127" s="230"/>
      <c r="AC127" s="230"/>
      <c r="AD127" s="230"/>
      <c r="AF127" s="230"/>
      <c r="AG127" s="230"/>
      <c r="AH127" s="230"/>
      <c r="AJ127" s="230"/>
      <c r="AK127" s="230"/>
      <c r="AL127" s="230"/>
      <c r="AM127" s="230"/>
      <c r="AN127" s="230"/>
      <c r="AO127" s="230"/>
      <c r="AQ127" s="230"/>
      <c r="AR127" s="230"/>
      <c r="AT127" s="230"/>
      <c r="AU127" s="230"/>
      <c r="AW127" s="230"/>
      <c r="AX127" s="230"/>
      <c r="AY127" s="230"/>
      <c r="BA127" s="230"/>
      <c r="BB127" s="230"/>
      <c r="BC127" s="230"/>
      <c r="BD127" s="230"/>
      <c r="BE127" s="230"/>
      <c r="BF127" s="230"/>
      <c r="BG127" s="230"/>
      <c r="BH127" s="230"/>
      <c r="BI127" s="230"/>
      <c r="BJ127" s="230"/>
      <c r="BK127" s="230"/>
      <c r="BL127" s="230"/>
      <c r="BM127" s="230"/>
      <c r="BN127" s="230"/>
      <c r="BO127" s="230"/>
      <c r="BP127" s="230"/>
      <c r="BQ127" s="230"/>
      <c r="BR127" s="230"/>
      <c r="BS127" s="230"/>
      <c r="BT127" s="230"/>
      <c r="BU127" s="230"/>
      <c r="BV127" s="230"/>
      <c r="BW127" s="230"/>
      <c r="BX127" s="230"/>
      <c r="BY127" s="230"/>
      <c r="BZ127" s="230"/>
      <c r="CA127" s="230"/>
      <c r="CB127" s="230"/>
      <c r="CC127" s="230"/>
      <c r="CD127" s="230"/>
      <c r="CE127" s="230"/>
      <c r="CF127" s="230"/>
      <c r="CG127" s="230"/>
    </row>
    <row r="128" spans="1:85" s="97" customFormat="1" ht="15.75" customHeight="1" x14ac:dyDescent="0.25">
      <c r="A128" s="1871">
        <v>2.2200000000000002</v>
      </c>
      <c r="B128" s="2452" t="s">
        <v>929</v>
      </c>
      <c r="C128" s="2452"/>
      <c r="D128" s="2452"/>
      <c r="E128" s="2452"/>
      <c r="F128" s="2452"/>
      <c r="G128" s="757"/>
      <c r="H128" s="230"/>
      <c r="I128" s="230"/>
      <c r="J128" s="230"/>
      <c r="K128" s="230"/>
      <c r="L128" s="230"/>
      <c r="N128" s="230"/>
      <c r="O128" s="757"/>
      <c r="P128" s="230"/>
      <c r="R128" s="230"/>
      <c r="S128" s="230"/>
      <c r="T128" s="230"/>
      <c r="V128" s="230"/>
      <c r="W128" s="230"/>
      <c r="X128" s="230"/>
      <c r="Y128" s="230"/>
      <c r="Z128" s="230"/>
      <c r="AA128" s="230"/>
      <c r="AC128" s="230"/>
      <c r="AD128" s="230"/>
      <c r="AF128" s="230"/>
      <c r="AG128" s="230"/>
      <c r="AH128" s="230"/>
      <c r="AJ128" s="230"/>
      <c r="AK128" s="230"/>
      <c r="AL128" s="230"/>
      <c r="AM128" s="230"/>
      <c r="AN128" s="230"/>
      <c r="AO128" s="230"/>
      <c r="AQ128" s="230"/>
      <c r="AR128" s="230"/>
      <c r="AT128" s="230"/>
      <c r="AU128" s="230"/>
      <c r="AW128" s="230"/>
      <c r="AX128" s="230"/>
      <c r="AY128" s="230"/>
      <c r="BA128" s="230"/>
      <c r="BB128" s="230"/>
      <c r="BC128" s="230"/>
      <c r="BD128" s="230"/>
      <c r="BE128" s="230"/>
      <c r="BF128" s="230"/>
      <c r="BG128" s="230"/>
      <c r="BH128" s="230"/>
      <c r="BI128" s="230"/>
      <c r="BJ128" s="230"/>
      <c r="BK128" s="230"/>
      <c r="BL128" s="230"/>
      <c r="BM128" s="230"/>
      <c r="BN128" s="230"/>
      <c r="BO128" s="230"/>
      <c r="BP128" s="230"/>
      <c r="BQ128" s="230"/>
      <c r="BR128" s="230"/>
      <c r="BS128" s="230"/>
      <c r="BT128" s="230"/>
      <c r="BU128" s="230"/>
      <c r="BV128" s="230"/>
      <c r="BW128" s="230"/>
      <c r="BX128" s="230"/>
      <c r="BY128" s="230"/>
      <c r="BZ128" s="230"/>
      <c r="CA128" s="230"/>
      <c r="CB128" s="230"/>
      <c r="CC128" s="230"/>
      <c r="CD128" s="230"/>
      <c r="CE128" s="230"/>
      <c r="CF128" s="230"/>
      <c r="CG128" s="230"/>
    </row>
    <row r="129" spans="1:85" s="97" customFormat="1" ht="15.75" customHeight="1" x14ac:dyDescent="0.25">
      <c r="A129" s="2435">
        <v>2.73</v>
      </c>
      <c r="B129" s="2185" t="s">
        <v>1127</v>
      </c>
      <c r="C129" s="2186"/>
      <c r="D129" s="2186"/>
      <c r="E129" s="2186"/>
      <c r="F129" s="2187"/>
      <c r="G129" s="757"/>
      <c r="H129" s="230"/>
      <c r="I129" s="230"/>
      <c r="J129" s="230"/>
      <c r="K129" s="230"/>
      <c r="L129" s="230"/>
      <c r="N129" s="230"/>
      <c r="O129" s="757"/>
      <c r="P129" s="230"/>
      <c r="R129" s="230"/>
      <c r="S129" s="230"/>
      <c r="T129" s="230"/>
      <c r="V129" s="230"/>
      <c r="W129" s="230"/>
      <c r="X129" s="230"/>
      <c r="Y129" s="230"/>
      <c r="Z129" s="230"/>
      <c r="AA129" s="230"/>
      <c r="AC129" s="230"/>
      <c r="AD129" s="230"/>
      <c r="AF129" s="230"/>
      <c r="AG129" s="230"/>
      <c r="AH129" s="230"/>
      <c r="AJ129" s="230"/>
      <c r="AK129" s="230"/>
      <c r="AL129" s="230"/>
      <c r="AM129" s="230"/>
      <c r="AN129" s="230"/>
      <c r="AO129" s="230"/>
      <c r="AQ129" s="230"/>
      <c r="AR129" s="230"/>
      <c r="AT129" s="230"/>
      <c r="AU129" s="230"/>
      <c r="AW129" s="230"/>
      <c r="AX129" s="230"/>
      <c r="AY129" s="230"/>
      <c r="BA129" s="230"/>
      <c r="BB129" s="230"/>
      <c r="BC129" s="230"/>
      <c r="BD129" s="230"/>
      <c r="BE129" s="230"/>
      <c r="BF129" s="230"/>
      <c r="BG129" s="230"/>
      <c r="BH129" s="230"/>
      <c r="BI129" s="230"/>
      <c r="BJ129" s="230"/>
      <c r="BK129" s="230"/>
      <c r="BL129" s="230"/>
      <c r="BM129" s="230"/>
      <c r="BN129" s="230"/>
      <c r="BO129" s="230"/>
      <c r="BP129" s="230"/>
      <c r="BQ129" s="230"/>
      <c r="BR129" s="230"/>
      <c r="BS129" s="230"/>
      <c r="BT129" s="230"/>
      <c r="BU129" s="230"/>
      <c r="BV129" s="230"/>
      <c r="BW129" s="230"/>
      <c r="BX129" s="230"/>
      <c r="BY129" s="230"/>
      <c r="BZ129" s="230"/>
      <c r="CA129" s="230"/>
      <c r="CB129" s="230"/>
      <c r="CC129" s="230"/>
      <c r="CD129" s="230"/>
      <c r="CE129" s="230"/>
      <c r="CF129" s="230"/>
      <c r="CG129" s="230"/>
    </row>
    <row r="130" spans="1:85" s="97" customFormat="1" ht="15.75" customHeight="1" x14ac:dyDescent="0.25">
      <c r="A130" s="2436"/>
      <c r="B130" s="2207"/>
      <c r="C130" s="2208"/>
      <c r="D130" s="2208"/>
      <c r="E130" s="2208"/>
      <c r="F130" s="2209"/>
      <c r="G130" s="757"/>
      <c r="H130" s="230"/>
      <c r="I130" s="230"/>
      <c r="J130" s="230"/>
      <c r="K130" s="230"/>
      <c r="L130" s="230"/>
      <c r="N130" s="230"/>
      <c r="O130" s="757"/>
      <c r="P130" s="230"/>
      <c r="R130" s="230"/>
      <c r="S130" s="230"/>
      <c r="T130" s="230"/>
      <c r="V130" s="230"/>
      <c r="W130" s="230"/>
      <c r="X130" s="230"/>
      <c r="Y130" s="230"/>
      <c r="Z130" s="230"/>
      <c r="AA130" s="230"/>
      <c r="AC130" s="230"/>
      <c r="AD130" s="230"/>
      <c r="AF130" s="230"/>
      <c r="AG130" s="230"/>
      <c r="AH130" s="230"/>
      <c r="AJ130" s="230"/>
      <c r="AK130" s="230"/>
      <c r="AL130" s="230"/>
      <c r="AM130" s="230"/>
      <c r="AN130" s="230"/>
      <c r="AO130" s="230"/>
      <c r="AQ130" s="230"/>
      <c r="AR130" s="230"/>
      <c r="AT130" s="230"/>
      <c r="AU130" s="230"/>
      <c r="AW130" s="230"/>
      <c r="AX130" s="230"/>
      <c r="AY130" s="230"/>
      <c r="BA130" s="230"/>
      <c r="BB130" s="230"/>
      <c r="BC130" s="230"/>
      <c r="BD130" s="230"/>
      <c r="BE130" s="230"/>
      <c r="BF130" s="230"/>
      <c r="BG130" s="230"/>
      <c r="BH130" s="230"/>
      <c r="BI130" s="230"/>
      <c r="BJ130" s="230"/>
      <c r="BK130" s="230"/>
      <c r="BL130" s="230"/>
      <c r="BM130" s="230"/>
      <c r="BN130" s="230"/>
      <c r="BO130" s="230"/>
      <c r="BP130" s="230"/>
      <c r="BQ130" s="230"/>
      <c r="BR130" s="230"/>
      <c r="BS130" s="230"/>
      <c r="BT130" s="230"/>
      <c r="BU130" s="230"/>
      <c r="BV130" s="230"/>
      <c r="BW130" s="230"/>
      <c r="BX130" s="230"/>
      <c r="BY130" s="230"/>
      <c r="BZ130" s="230"/>
      <c r="CA130" s="230"/>
      <c r="CB130" s="230"/>
      <c r="CC130" s="230"/>
      <c r="CD130" s="230"/>
      <c r="CE130" s="230"/>
      <c r="CF130" s="230"/>
      <c r="CG130" s="230"/>
    </row>
    <row r="131" spans="1:85" s="97" customFormat="1" ht="15.75" customHeight="1" x14ac:dyDescent="0.25">
      <c r="A131" s="2437"/>
      <c r="B131" s="2207"/>
      <c r="C131" s="2208"/>
      <c r="D131" s="2208"/>
      <c r="E131" s="2208"/>
      <c r="F131" s="2209"/>
      <c r="G131" s="757"/>
      <c r="H131" s="230"/>
      <c r="I131" s="230"/>
      <c r="J131" s="230"/>
      <c r="K131" s="230"/>
      <c r="L131" s="230"/>
      <c r="N131" s="230"/>
      <c r="O131" s="757"/>
      <c r="P131" s="230"/>
      <c r="R131" s="230"/>
      <c r="S131" s="230"/>
      <c r="T131" s="230"/>
      <c r="V131" s="230"/>
      <c r="W131" s="230"/>
      <c r="X131" s="230"/>
      <c r="Y131" s="230"/>
      <c r="Z131" s="230"/>
      <c r="AA131" s="230"/>
      <c r="AC131" s="230"/>
      <c r="AD131" s="230"/>
      <c r="AF131" s="230"/>
      <c r="AG131" s="230"/>
      <c r="AH131" s="230"/>
      <c r="AJ131" s="230"/>
      <c r="AK131" s="230"/>
      <c r="AL131" s="230"/>
      <c r="AM131" s="230"/>
      <c r="AN131" s="230"/>
      <c r="AO131" s="230"/>
      <c r="AQ131" s="230"/>
      <c r="AR131" s="230"/>
      <c r="AT131" s="230"/>
      <c r="AU131" s="230"/>
      <c r="AW131" s="230"/>
      <c r="AX131" s="230"/>
      <c r="AY131" s="230"/>
      <c r="BA131" s="230"/>
      <c r="BB131" s="230"/>
      <c r="BC131" s="230"/>
      <c r="BD131" s="230"/>
      <c r="BE131" s="230"/>
      <c r="BF131" s="230"/>
      <c r="BG131" s="230"/>
      <c r="BH131" s="230"/>
      <c r="BI131" s="230"/>
      <c r="BJ131" s="230"/>
      <c r="BK131" s="230"/>
      <c r="BL131" s="230"/>
      <c r="BM131" s="230"/>
      <c r="BN131" s="230"/>
      <c r="BO131" s="230"/>
      <c r="BP131" s="230"/>
      <c r="BQ131" s="230"/>
      <c r="BR131" s="230"/>
      <c r="BS131" s="230"/>
      <c r="BT131" s="230"/>
      <c r="BU131" s="230"/>
      <c r="BV131" s="230"/>
      <c r="BW131" s="230"/>
      <c r="BX131" s="230"/>
      <c r="BY131" s="230"/>
      <c r="BZ131" s="230"/>
      <c r="CA131" s="230"/>
      <c r="CB131" s="230"/>
      <c r="CC131" s="230"/>
      <c r="CD131" s="230"/>
      <c r="CE131" s="230"/>
      <c r="CF131" s="230"/>
      <c r="CG131" s="230"/>
    </row>
    <row r="132" spans="1:85" s="97" customFormat="1" ht="15.75" x14ac:dyDescent="0.25">
      <c r="A132" s="637">
        <v>2.75</v>
      </c>
      <c r="B132" s="2223" t="s">
        <v>587</v>
      </c>
      <c r="C132" s="2223"/>
      <c r="D132" s="2223"/>
      <c r="E132" s="2223"/>
      <c r="F132" s="2223"/>
      <c r="G132" s="757"/>
      <c r="H132" s="230"/>
      <c r="I132" s="230"/>
      <c r="J132" s="230"/>
      <c r="K132" s="230"/>
      <c r="L132" s="230"/>
      <c r="N132" s="230"/>
      <c r="O132" s="757"/>
      <c r="P132" s="230"/>
      <c r="R132" s="230"/>
      <c r="S132" s="230"/>
      <c r="T132" s="230"/>
      <c r="V132" s="230"/>
      <c r="W132" s="230"/>
      <c r="X132" s="230"/>
      <c r="Y132" s="230"/>
      <c r="Z132" s="230"/>
      <c r="AA132" s="230"/>
      <c r="AC132" s="230"/>
      <c r="AD132" s="230"/>
      <c r="AF132" s="230"/>
      <c r="AG132" s="230"/>
      <c r="AH132" s="230"/>
      <c r="AJ132" s="230"/>
      <c r="AK132" s="230"/>
      <c r="AL132" s="230"/>
      <c r="AM132" s="230"/>
      <c r="AN132" s="230"/>
      <c r="AO132" s="230"/>
      <c r="AQ132" s="230"/>
      <c r="AR132" s="230"/>
      <c r="AT132" s="230"/>
      <c r="AU132" s="230"/>
      <c r="AW132" s="230"/>
      <c r="AX132" s="230"/>
      <c r="AY132" s="230"/>
      <c r="BA132" s="230"/>
      <c r="BB132" s="230"/>
      <c r="BC132" s="230"/>
      <c r="BD132" s="230"/>
      <c r="BE132" s="230"/>
      <c r="BF132" s="230"/>
      <c r="BG132" s="230"/>
      <c r="BH132" s="230"/>
      <c r="BI132" s="230"/>
      <c r="BJ132" s="230"/>
      <c r="BK132" s="230"/>
      <c r="BL132" s="230"/>
      <c r="BM132" s="230"/>
      <c r="BN132" s="230"/>
      <c r="BO132" s="230"/>
      <c r="BP132" s="230"/>
      <c r="BQ132" s="230"/>
      <c r="BR132" s="230"/>
      <c r="BS132" s="230"/>
      <c r="BT132" s="230"/>
      <c r="BU132" s="230"/>
      <c r="BV132" s="230"/>
      <c r="BW132" s="230"/>
      <c r="BX132" s="230"/>
      <c r="BY132" s="230"/>
      <c r="BZ132" s="230"/>
      <c r="CA132" s="230"/>
      <c r="CB132" s="230"/>
      <c r="CC132" s="230"/>
      <c r="CD132" s="230"/>
      <c r="CE132" s="230"/>
      <c r="CF132" s="230"/>
      <c r="CG132" s="230"/>
    </row>
    <row r="133" spans="1:85" s="97" customFormat="1" ht="15.75" x14ac:dyDescent="0.25">
      <c r="A133" s="637">
        <v>2.83</v>
      </c>
      <c r="B133" s="2264" t="s">
        <v>1125</v>
      </c>
      <c r="C133" s="2265"/>
      <c r="D133" s="2265"/>
      <c r="E133" s="2265"/>
      <c r="F133" s="2266"/>
      <c r="G133" s="757"/>
      <c r="H133" s="230"/>
      <c r="I133" s="230"/>
      <c r="J133" s="230"/>
      <c r="K133" s="230"/>
      <c r="L133" s="230"/>
      <c r="N133" s="230"/>
      <c r="O133" s="757"/>
      <c r="P133" s="230"/>
      <c r="R133" s="230"/>
      <c r="S133" s="230"/>
      <c r="T133" s="230"/>
      <c r="V133" s="230"/>
      <c r="W133" s="230"/>
      <c r="X133" s="230"/>
      <c r="Y133" s="230"/>
      <c r="Z133" s="230"/>
      <c r="AA133" s="230"/>
      <c r="AC133" s="230"/>
      <c r="AD133" s="230"/>
      <c r="AF133" s="230"/>
      <c r="AG133" s="230"/>
      <c r="AH133" s="230"/>
      <c r="AJ133" s="230"/>
      <c r="AK133" s="230"/>
      <c r="AL133" s="230"/>
      <c r="AM133" s="230"/>
      <c r="AN133" s="230"/>
      <c r="AO133" s="230"/>
      <c r="AQ133" s="230"/>
      <c r="AR133" s="230"/>
      <c r="AT133" s="230"/>
      <c r="AU133" s="230"/>
      <c r="AW133" s="230"/>
      <c r="AX133" s="230"/>
      <c r="AY133" s="230"/>
      <c r="BA133" s="230"/>
      <c r="BB133" s="230"/>
      <c r="BC133" s="230"/>
      <c r="BD133" s="230"/>
      <c r="BE133" s="230"/>
      <c r="BF133" s="230"/>
      <c r="BG133" s="230"/>
      <c r="BH133" s="230"/>
      <c r="BI133" s="230"/>
      <c r="BJ133" s="230"/>
      <c r="BK133" s="230"/>
      <c r="BL133" s="230"/>
      <c r="BM133" s="230"/>
      <c r="BN133" s="230"/>
      <c r="BO133" s="230"/>
      <c r="BP133" s="230"/>
      <c r="BQ133" s="230"/>
      <c r="BR133" s="230"/>
      <c r="BS133" s="230"/>
      <c r="BT133" s="230"/>
      <c r="BU133" s="230"/>
      <c r="BV133" s="230"/>
      <c r="BW133" s="230"/>
      <c r="BX133" s="230"/>
      <c r="BY133" s="230"/>
      <c r="BZ133" s="230"/>
      <c r="CA133" s="230"/>
      <c r="CB133" s="230"/>
      <c r="CC133" s="230"/>
      <c r="CD133" s="230"/>
      <c r="CE133" s="230"/>
      <c r="CF133" s="230"/>
      <c r="CG133" s="230"/>
    </row>
    <row r="134" spans="1:85" s="97" customFormat="1" ht="15.75" x14ac:dyDescent="0.25">
      <c r="A134" s="637">
        <v>2.87</v>
      </c>
      <c r="B134" s="2223" t="s">
        <v>385</v>
      </c>
      <c r="C134" s="2223"/>
      <c r="D134" s="2223"/>
      <c r="E134" s="2223"/>
      <c r="F134" s="2223"/>
      <c r="G134" s="323"/>
      <c r="H134" s="323"/>
      <c r="I134" s="230"/>
      <c r="J134" s="230"/>
      <c r="K134" s="230"/>
      <c r="L134" s="230"/>
      <c r="N134" s="230"/>
      <c r="O134" s="757"/>
      <c r="P134" s="230"/>
      <c r="R134" s="230"/>
      <c r="S134" s="230"/>
      <c r="T134" s="230"/>
      <c r="V134" s="230"/>
      <c r="W134" s="230"/>
      <c r="X134" s="230"/>
      <c r="Y134" s="230"/>
      <c r="Z134" s="230"/>
      <c r="AA134" s="230"/>
      <c r="AC134" s="230"/>
      <c r="AD134" s="230"/>
      <c r="AF134" s="230"/>
      <c r="AG134" s="230"/>
      <c r="AH134" s="230"/>
      <c r="AJ134" s="230"/>
      <c r="AK134" s="230"/>
      <c r="AL134" s="230"/>
      <c r="AM134" s="230"/>
      <c r="AN134" s="230"/>
      <c r="AO134" s="230"/>
      <c r="AQ134" s="230"/>
      <c r="AR134" s="230"/>
      <c r="AT134" s="230"/>
      <c r="AU134" s="230"/>
      <c r="AW134" s="230"/>
      <c r="AX134" s="230"/>
      <c r="AY134" s="230"/>
      <c r="BA134" s="230"/>
      <c r="BB134" s="230"/>
      <c r="BC134" s="230"/>
      <c r="BD134" s="230"/>
      <c r="BE134" s="230"/>
      <c r="BF134" s="230"/>
      <c r="BG134" s="230"/>
      <c r="BH134" s="230"/>
      <c r="BI134" s="230"/>
      <c r="BJ134" s="230"/>
      <c r="BK134" s="230"/>
      <c r="BL134" s="230"/>
      <c r="BM134" s="230"/>
      <c r="BN134" s="230"/>
      <c r="BO134" s="230"/>
      <c r="BP134" s="230"/>
      <c r="BQ134" s="230"/>
      <c r="BR134" s="230"/>
      <c r="BS134" s="230"/>
      <c r="BT134" s="230"/>
      <c r="BU134" s="230"/>
      <c r="BV134" s="230"/>
      <c r="BW134" s="230"/>
      <c r="BX134" s="230"/>
      <c r="BY134" s="230"/>
      <c r="BZ134" s="230"/>
      <c r="CA134" s="230"/>
      <c r="CB134" s="230"/>
      <c r="CC134" s="230"/>
      <c r="CD134" s="230"/>
      <c r="CE134" s="230"/>
      <c r="CF134" s="230"/>
      <c r="CG134" s="230"/>
    </row>
    <row r="135" spans="1:85" s="97" customFormat="1" ht="15.75" x14ac:dyDescent="0.25">
      <c r="A135" s="637">
        <v>2.88</v>
      </c>
      <c r="B135" s="2223" t="s">
        <v>857</v>
      </c>
      <c r="C135" s="2223"/>
      <c r="D135" s="2223"/>
      <c r="E135" s="2223"/>
      <c r="F135" s="2223"/>
      <c r="G135" s="323"/>
      <c r="H135" s="323"/>
      <c r="I135" s="230"/>
      <c r="J135" s="230"/>
      <c r="K135" s="230"/>
      <c r="L135" s="230"/>
      <c r="N135" s="230"/>
      <c r="O135" s="757"/>
      <c r="P135" s="230"/>
      <c r="R135" s="230"/>
      <c r="S135" s="230"/>
      <c r="T135" s="230"/>
      <c r="V135" s="230"/>
      <c r="W135" s="230"/>
      <c r="X135" s="230"/>
      <c r="Y135" s="230"/>
      <c r="Z135" s="230"/>
      <c r="AA135" s="230"/>
      <c r="AC135" s="230"/>
      <c r="AD135" s="230"/>
      <c r="AF135" s="230"/>
      <c r="AG135" s="230"/>
      <c r="AH135" s="230"/>
      <c r="AJ135" s="230"/>
      <c r="AK135" s="230"/>
      <c r="AL135" s="230"/>
      <c r="AM135" s="230"/>
      <c r="AN135" s="230"/>
      <c r="AO135" s="230"/>
      <c r="AQ135" s="230"/>
      <c r="AR135" s="230"/>
      <c r="AT135" s="230"/>
      <c r="AU135" s="230"/>
      <c r="AW135" s="230"/>
      <c r="AX135" s="230"/>
      <c r="AY135" s="230"/>
      <c r="BA135" s="230"/>
      <c r="BB135" s="230"/>
      <c r="BC135" s="230"/>
      <c r="BD135" s="230"/>
      <c r="BE135" s="230"/>
      <c r="BF135" s="230"/>
      <c r="BG135" s="230"/>
      <c r="BH135" s="230"/>
      <c r="BI135" s="230"/>
      <c r="BJ135" s="230"/>
      <c r="BK135" s="230"/>
      <c r="BL135" s="230"/>
      <c r="BM135" s="230"/>
      <c r="BN135" s="230"/>
      <c r="BO135" s="230"/>
      <c r="BP135" s="230"/>
      <c r="BQ135" s="230"/>
      <c r="BR135" s="230"/>
      <c r="BS135" s="230"/>
      <c r="BT135" s="230"/>
      <c r="BU135" s="230"/>
      <c r="BV135" s="230"/>
      <c r="BW135" s="230"/>
      <c r="BX135" s="230"/>
      <c r="BY135" s="230"/>
      <c r="BZ135" s="230"/>
      <c r="CA135" s="230"/>
      <c r="CB135" s="230"/>
      <c r="CC135" s="230"/>
      <c r="CD135" s="230"/>
      <c r="CE135" s="230"/>
      <c r="CF135" s="230"/>
      <c r="CG135" s="230"/>
    </row>
    <row r="136" spans="1:85" s="97" customFormat="1" ht="15.75" x14ac:dyDescent="0.25">
      <c r="A136" s="637">
        <v>2.91</v>
      </c>
      <c r="B136" s="2223" t="s">
        <v>916</v>
      </c>
      <c r="C136" s="2223"/>
      <c r="D136" s="2223"/>
      <c r="E136" s="2223"/>
      <c r="F136" s="2223"/>
      <c r="G136" s="757"/>
      <c r="H136" s="230"/>
      <c r="I136" s="230"/>
      <c r="J136" s="230"/>
      <c r="K136" s="230"/>
      <c r="L136" s="230"/>
      <c r="N136" s="230"/>
      <c r="O136" s="757"/>
      <c r="P136" s="230"/>
      <c r="R136" s="230"/>
      <c r="S136" s="230"/>
      <c r="T136" s="230"/>
      <c r="V136" s="230"/>
      <c r="W136" s="230"/>
      <c r="X136" s="230"/>
      <c r="Y136" s="230"/>
      <c r="Z136" s="230"/>
      <c r="AA136" s="230"/>
      <c r="AC136" s="230"/>
      <c r="AD136" s="230"/>
      <c r="AF136" s="230"/>
      <c r="AG136" s="230"/>
      <c r="AH136" s="230"/>
      <c r="AJ136" s="230"/>
      <c r="AK136" s="230"/>
      <c r="AL136" s="230"/>
      <c r="AM136" s="230"/>
      <c r="AN136" s="230"/>
      <c r="AO136" s="230"/>
      <c r="AQ136" s="230"/>
      <c r="AR136" s="230"/>
      <c r="AT136" s="230"/>
      <c r="AU136" s="230"/>
      <c r="AW136" s="230"/>
      <c r="AX136" s="230"/>
      <c r="AY136" s="230"/>
      <c r="BA136" s="230"/>
      <c r="BB136" s="230"/>
      <c r="BC136" s="230"/>
      <c r="BD136" s="230"/>
      <c r="BE136" s="230"/>
      <c r="BF136" s="230"/>
      <c r="BG136" s="230"/>
      <c r="BH136" s="230"/>
      <c r="BI136" s="230"/>
      <c r="BJ136" s="230"/>
      <c r="BK136" s="230"/>
      <c r="BL136" s="230"/>
      <c r="BM136" s="230"/>
      <c r="BN136" s="230"/>
      <c r="BO136" s="230"/>
      <c r="BP136" s="230"/>
      <c r="BQ136" s="230"/>
      <c r="BR136" s="230"/>
      <c r="BS136" s="230"/>
      <c r="BT136" s="230"/>
      <c r="BU136" s="230"/>
      <c r="BV136" s="230"/>
      <c r="BW136" s="230"/>
      <c r="BX136" s="230"/>
      <c r="BY136" s="230"/>
      <c r="BZ136" s="230"/>
      <c r="CA136" s="230"/>
      <c r="CB136" s="230"/>
      <c r="CC136" s="230"/>
      <c r="CD136" s="230"/>
      <c r="CE136" s="230"/>
      <c r="CF136" s="230"/>
      <c r="CG136" s="230"/>
    </row>
    <row r="137" spans="1:85" s="97" customFormat="1" ht="15.75" customHeight="1" x14ac:dyDescent="0.25">
      <c r="A137" s="704">
        <v>2.95</v>
      </c>
      <c r="B137" s="2306" t="s">
        <v>942</v>
      </c>
      <c r="C137" s="2307"/>
      <c r="D137" s="2307"/>
      <c r="E137" s="2307"/>
      <c r="F137" s="2308"/>
      <c r="G137" s="1066"/>
      <c r="H137" s="1066"/>
      <c r="I137" s="230"/>
      <c r="J137" s="230"/>
      <c r="K137" s="230"/>
      <c r="L137" s="230"/>
      <c r="N137" s="230"/>
      <c r="O137" s="757"/>
      <c r="P137" s="230"/>
      <c r="R137" s="230"/>
      <c r="S137" s="230"/>
      <c r="T137" s="230"/>
      <c r="V137" s="230"/>
      <c r="W137" s="230"/>
      <c r="X137" s="230"/>
      <c r="Y137" s="230"/>
      <c r="Z137" s="230"/>
      <c r="AA137" s="230"/>
      <c r="AC137" s="230"/>
      <c r="AD137" s="230"/>
      <c r="AF137" s="230"/>
      <c r="AG137" s="230"/>
      <c r="AH137" s="230"/>
      <c r="AJ137" s="230"/>
      <c r="AK137" s="230"/>
      <c r="AL137" s="230"/>
      <c r="AM137" s="230"/>
      <c r="AN137" s="230"/>
      <c r="AO137" s="230"/>
      <c r="AQ137" s="230"/>
      <c r="AR137" s="230"/>
      <c r="AT137" s="230"/>
      <c r="AU137" s="230"/>
      <c r="AW137" s="230"/>
      <c r="AX137" s="230"/>
      <c r="AY137" s="230"/>
      <c r="BA137" s="230"/>
      <c r="BB137" s="230"/>
      <c r="BC137" s="230"/>
      <c r="BD137" s="230"/>
      <c r="BE137" s="230"/>
      <c r="BF137" s="230"/>
      <c r="BG137" s="230"/>
      <c r="BH137" s="230"/>
      <c r="BI137" s="230"/>
      <c r="BJ137" s="230"/>
      <c r="BK137" s="230"/>
      <c r="BL137" s="230"/>
      <c r="BM137" s="230"/>
      <c r="BN137" s="230"/>
      <c r="BO137" s="230"/>
      <c r="BP137" s="230"/>
      <c r="BQ137" s="230"/>
      <c r="BR137" s="230"/>
      <c r="BS137" s="230"/>
      <c r="BT137" s="230"/>
      <c r="BU137" s="230"/>
      <c r="BV137" s="230"/>
      <c r="BW137" s="230"/>
      <c r="BX137" s="230"/>
      <c r="BY137" s="230"/>
      <c r="BZ137" s="230"/>
      <c r="CA137" s="230"/>
      <c r="CB137" s="230"/>
      <c r="CC137" s="230"/>
      <c r="CD137" s="230"/>
      <c r="CE137" s="230"/>
      <c r="CF137" s="230"/>
      <c r="CG137" s="230"/>
    </row>
    <row r="138" spans="1:85" s="97" customFormat="1" ht="15.75" x14ac:dyDescent="0.25">
      <c r="A138" s="637">
        <v>2.96</v>
      </c>
      <c r="B138" s="2450" t="s">
        <v>333</v>
      </c>
      <c r="C138" s="2450"/>
      <c r="D138" s="2450"/>
      <c r="E138" s="2450"/>
      <c r="F138" s="2450"/>
      <c r="G138" s="757"/>
      <c r="H138" s="230"/>
      <c r="I138" s="230"/>
      <c r="J138" s="230"/>
      <c r="K138" s="230"/>
      <c r="L138" s="7"/>
      <c r="M138"/>
      <c r="N138" s="7"/>
      <c r="O138" s="757"/>
      <c r="P138" s="230"/>
      <c r="R138" s="230"/>
      <c r="S138" s="230"/>
      <c r="T138" s="230"/>
      <c r="V138" s="230"/>
      <c r="W138" s="230"/>
      <c r="X138" s="230"/>
      <c r="Y138" s="230"/>
      <c r="Z138" s="230"/>
      <c r="AA138" s="230"/>
      <c r="AC138" s="230"/>
      <c r="AD138" s="230"/>
      <c r="AF138" s="230"/>
      <c r="AG138" s="230"/>
      <c r="AH138" s="230"/>
      <c r="AJ138" s="230"/>
      <c r="AK138" s="230"/>
      <c r="AL138" s="230"/>
      <c r="AM138" s="230"/>
      <c r="AN138" s="230"/>
      <c r="AO138" s="230"/>
      <c r="AQ138" s="230"/>
      <c r="AR138" s="230"/>
      <c r="AT138" s="230"/>
      <c r="AU138" s="230"/>
      <c r="AW138" s="230"/>
      <c r="AX138" s="230"/>
      <c r="AY138" s="230"/>
      <c r="BA138" s="230"/>
      <c r="BB138" s="230"/>
      <c r="BC138" s="230"/>
      <c r="BD138" s="230"/>
      <c r="BE138" s="230"/>
      <c r="BF138" s="230"/>
      <c r="BG138" s="230"/>
      <c r="BH138" s="230"/>
      <c r="BI138" s="230"/>
      <c r="BJ138" s="230"/>
      <c r="BK138" s="230"/>
      <c r="BL138" s="230"/>
      <c r="BM138" s="230"/>
      <c r="BN138" s="230"/>
      <c r="BO138" s="230"/>
      <c r="BP138" s="230"/>
      <c r="BQ138" s="230"/>
      <c r="BR138" s="230"/>
      <c r="BS138" s="230"/>
      <c r="BT138" s="230"/>
      <c r="BU138" s="230"/>
      <c r="BV138" s="230"/>
      <c r="BW138" s="230"/>
      <c r="BX138" s="230"/>
      <c r="BY138" s="230"/>
      <c r="BZ138" s="230"/>
      <c r="CA138" s="230"/>
      <c r="CB138" s="230"/>
      <c r="CC138" s="230"/>
      <c r="CD138" s="230"/>
      <c r="CE138" s="230"/>
      <c r="CF138" s="230"/>
      <c r="CG138" s="230"/>
    </row>
    <row r="139" spans="1:85" ht="15.75" customHeight="1" x14ac:dyDescent="0.25">
      <c r="A139" s="135"/>
      <c r="B139" s="2330"/>
      <c r="C139" s="2330"/>
      <c r="D139" s="2330"/>
      <c r="E139" s="2330"/>
      <c r="F139" s="2330"/>
      <c r="G139" s="960"/>
    </row>
  </sheetData>
  <mergeCells count="95">
    <mergeCell ref="I8:L25"/>
    <mergeCell ref="W8:Y8"/>
    <mergeCell ref="W10:X10"/>
    <mergeCell ref="W11:X11"/>
    <mergeCell ref="AG8:AI8"/>
    <mergeCell ref="S8:U8"/>
    <mergeCell ref="AK10:AL10"/>
    <mergeCell ref="AK11:AL11"/>
    <mergeCell ref="S28:V28"/>
    <mergeCell ref="AG28:AJ28"/>
    <mergeCell ref="AD28:AF28"/>
    <mergeCell ref="X28:Y28"/>
    <mergeCell ref="W17:X17"/>
    <mergeCell ref="W19:X19"/>
    <mergeCell ref="W24:X24"/>
    <mergeCell ref="W25:X25"/>
    <mergeCell ref="AK26:AL26"/>
    <mergeCell ref="AK24:AL24"/>
    <mergeCell ref="AK25:AL25"/>
    <mergeCell ref="AK17:AL17"/>
    <mergeCell ref="AK19:AL19"/>
    <mergeCell ref="AO28:AQ28"/>
    <mergeCell ref="AR28:AT28"/>
    <mergeCell ref="AL28:AN28"/>
    <mergeCell ref="AU28:AV28"/>
    <mergeCell ref="AY28:AZ28"/>
    <mergeCell ref="AV110:AW110"/>
    <mergeCell ref="M110:N110"/>
    <mergeCell ref="M112:N116"/>
    <mergeCell ref="AZ115:BA115"/>
    <mergeCell ref="AV115:AW115"/>
    <mergeCell ref="AU111:AU113"/>
    <mergeCell ref="AV111:AW113"/>
    <mergeCell ref="AY111:AY113"/>
    <mergeCell ref="AZ111:BA113"/>
    <mergeCell ref="AV114:AW114"/>
    <mergeCell ref="AZ114:BA114"/>
    <mergeCell ref="AZ110:BA110"/>
    <mergeCell ref="AL47:AM47"/>
    <mergeCell ref="AO47:AP47"/>
    <mergeCell ref="AR47:AS47"/>
    <mergeCell ref="AD47:AE47"/>
    <mergeCell ref="L112:L116"/>
    <mergeCell ref="Q111:Q116"/>
    <mergeCell ref="P111:P116"/>
    <mergeCell ref="AG47:AI47"/>
    <mergeCell ref="B126:F126"/>
    <mergeCell ref="B139:F139"/>
    <mergeCell ref="B136:F136"/>
    <mergeCell ref="B138:F138"/>
    <mergeCell ref="B127:F127"/>
    <mergeCell ref="B128:F128"/>
    <mergeCell ref="B132:F132"/>
    <mergeCell ref="B134:F134"/>
    <mergeCell ref="B135:F135"/>
    <mergeCell ref="B137:F137"/>
    <mergeCell ref="B133:F133"/>
    <mergeCell ref="A118:A119"/>
    <mergeCell ref="B118:F119"/>
    <mergeCell ref="B122:F124"/>
    <mergeCell ref="B117:F117"/>
    <mergeCell ref="B120:F120"/>
    <mergeCell ref="B121:F121"/>
    <mergeCell ref="A122:A124"/>
    <mergeCell ref="F25:G25"/>
    <mergeCell ref="F26:G26"/>
    <mergeCell ref="F10:G10"/>
    <mergeCell ref="B125:F125"/>
    <mergeCell ref="F11:G11"/>
    <mergeCell ref="F17:G17"/>
    <mergeCell ref="F19:G19"/>
    <mergeCell ref="F24:G24"/>
    <mergeCell ref="B110:F110"/>
    <mergeCell ref="B111:F111"/>
    <mergeCell ref="B112:F112"/>
    <mergeCell ref="B113:F113"/>
    <mergeCell ref="B114:F114"/>
    <mergeCell ref="B115:F115"/>
    <mergeCell ref="B116:F116"/>
    <mergeCell ref="A129:A131"/>
    <mergeCell ref="B129:F131"/>
    <mergeCell ref="A8:C8"/>
    <mergeCell ref="A47:C47"/>
    <mergeCell ref="AA28:AC28"/>
    <mergeCell ref="AA47:AB47"/>
    <mergeCell ref="H28:J28"/>
    <mergeCell ref="L28:N28"/>
    <mergeCell ref="X47:Y47"/>
    <mergeCell ref="S47:U47"/>
    <mergeCell ref="P47:Q47"/>
    <mergeCell ref="P28:R28"/>
    <mergeCell ref="L47:M47"/>
    <mergeCell ref="H47:J47"/>
    <mergeCell ref="A28:D28"/>
    <mergeCell ref="W26:X26"/>
  </mergeCells>
  <pageMargins left="0.23622047244094491" right="0.23622047244094491" top="0.19685039370078741" bottom="0.15748031496062992" header="0.11811023622047245" footer="0.11811023622047245"/>
  <pageSetup paperSize="8" scale="11"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9">
    <tabColor rgb="FFF69B94"/>
    <pageSetUpPr fitToPage="1"/>
  </sheetPr>
  <dimension ref="A1:AM322"/>
  <sheetViews>
    <sheetView zoomScale="75" zoomScaleNormal="75" workbookViewId="0">
      <selection activeCell="A8" sqref="A8:C8"/>
    </sheetView>
  </sheetViews>
  <sheetFormatPr defaultRowHeight="15" x14ac:dyDescent="0.25"/>
  <cols>
    <col min="1" max="1" width="7.7109375" style="7" customWidth="1"/>
    <col min="2" max="2" width="54.5703125" style="7" customWidth="1"/>
    <col min="3" max="3" width="76" bestFit="1" customWidth="1"/>
    <col min="4" max="4" width="3.140625" style="226" bestFit="1" customWidth="1"/>
    <col min="5" max="5" width="13.28515625" style="230" bestFit="1" customWidth="1"/>
    <col min="6" max="6" width="26.42578125" style="7" bestFit="1" customWidth="1"/>
    <col min="7" max="7" width="15.140625" style="7" customWidth="1"/>
    <col min="8" max="8" width="7.7109375" style="7" customWidth="1"/>
    <col min="9" max="9" width="77.42578125" customWidth="1"/>
    <col min="10" max="10" width="8.85546875" style="7" bestFit="1" customWidth="1"/>
    <col min="11" max="11" width="7.7109375" style="7" customWidth="1"/>
    <col min="12" max="12" width="54.42578125" style="7" customWidth="1"/>
    <col min="13" max="13" width="76" bestFit="1" customWidth="1"/>
    <col min="14" max="14" width="3.5703125" style="7" customWidth="1"/>
    <col min="15" max="15" width="6.85546875" style="7" customWidth="1"/>
    <col min="16" max="16" width="7.7109375" style="7" customWidth="1"/>
    <col min="17" max="17" width="76" bestFit="1" customWidth="1"/>
    <col min="18" max="18" width="9.140625" style="7"/>
    <col min="19" max="19" width="7.85546875" style="7" customWidth="1"/>
    <col min="20" max="20" width="40.7109375" customWidth="1"/>
    <col min="21" max="21" width="4.140625" style="7" bestFit="1" customWidth="1"/>
    <col min="22" max="22" width="30" bestFit="1" customWidth="1"/>
    <col min="23" max="39" width="9.140625" style="7"/>
  </cols>
  <sheetData>
    <row r="1" spans="1:17" s="7" customFormat="1" x14ac:dyDescent="0.25">
      <c r="D1" s="226"/>
      <c r="E1" s="230"/>
    </row>
    <row r="2" spans="1:17" s="7" customFormat="1" x14ac:dyDescent="0.25">
      <c r="D2" s="226"/>
      <c r="E2" s="230"/>
    </row>
    <row r="3" spans="1:17" s="7" customFormat="1" x14ac:dyDescent="0.25">
      <c r="D3" s="226"/>
      <c r="E3" s="230"/>
    </row>
    <row r="4" spans="1:17" s="7" customFormat="1" ht="18" x14ac:dyDescent="0.25">
      <c r="B4" s="1001" t="s">
        <v>1265</v>
      </c>
      <c r="E4" s="230"/>
    </row>
    <row r="5" spans="1:17" s="7" customFormat="1" x14ac:dyDescent="0.25">
      <c r="D5" s="226"/>
      <c r="E5" s="230"/>
    </row>
    <row r="6" spans="1:17" s="7" customFormat="1" x14ac:dyDescent="0.25">
      <c r="D6" s="226"/>
      <c r="E6" s="230"/>
    </row>
    <row r="7" spans="1:17" s="7" customFormat="1" x14ac:dyDescent="0.25">
      <c r="D7" s="226"/>
      <c r="E7" s="230"/>
    </row>
    <row r="8" spans="1:17" s="134" customFormat="1" ht="15.75" customHeight="1" x14ac:dyDescent="0.25">
      <c r="A8" s="2198" t="s">
        <v>131</v>
      </c>
      <c r="B8" s="2198"/>
      <c r="C8" s="2198"/>
      <c r="D8" s="53"/>
      <c r="E8" s="2481"/>
      <c r="F8" s="2481"/>
      <c r="G8" s="1038"/>
      <c r="I8" s="2400" t="s">
        <v>1219</v>
      </c>
      <c r="K8" s="2198" t="s">
        <v>325</v>
      </c>
      <c r="L8" s="2198"/>
      <c r="M8" s="2198"/>
      <c r="O8" s="1002"/>
    </row>
    <row r="9" spans="1:17" s="134" customFormat="1" ht="15.75" customHeight="1" x14ac:dyDescent="0.25">
      <c r="A9" s="908">
        <v>1</v>
      </c>
      <c r="B9" s="710" t="s">
        <v>127</v>
      </c>
      <c r="C9" s="1353" t="s">
        <v>1179</v>
      </c>
      <c r="D9" s="53"/>
      <c r="E9" s="1002"/>
      <c r="I9" s="2401"/>
      <c r="K9" s="908">
        <v>1</v>
      </c>
      <c r="L9" s="710" t="s">
        <v>127</v>
      </c>
      <c r="M9" s="90" t="s">
        <v>378</v>
      </c>
      <c r="O9" s="1002"/>
    </row>
    <row r="10" spans="1:17" s="7" customFormat="1" ht="15.75" customHeight="1" x14ac:dyDescent="0.25">
      <c r="A10" s="908">
        <v>2</v>
      </c>
      <c r="B10" s="710" t="s">
        <v>90</v>
      </c>
      <c r="C10" s="2030" t="s">
        <v>94</v>
      </c>
      <c r="D10" s="226"/>
      <c r="E10" s="1793" t="s">
        <v>95</v>
      </c>
      <c r="F10" s="2254" t="s">
        <v>93</v>
      </c>
      <c r="G10" s="2254"/>
      <c r="H10" s="979"/>
      <c r="I10" s="2401"/>
      <c r="K10" s="908">
        <v>2</v>
      </c>
      <c r="L10" s="710" t="s">
        <v>90</v>
      </c>
      <c r="M10" s="973" t="s">
        <v>329</v>
      </c>
      <c r="O10" s="2484" t="s">
        <v>95</v>
      </c>
      <c r="P10" s="2484"/>
      <c r="Q10" s="966" t="s">
        <v>93</v>
      </c>
    </row>
    <row r="11" spans="1:17" s="7" customFormat="1" ht="15.75" customHeight="1" x14ac:dyDescent="0.25">
      <c r="A11" s="908">
        <v>3</v>
      </c>
      <c r="B11" s="710" t="s">
        <v>91</v>
      </c>
      <c r="C11" s="2030" t="s">
        <v>329</v>
      </c>
      <c r="D11" s="226"/>
      <c r="E11" s="1793" t="s">
        <v>95</v>
      </c>
      <c r="F11" s="2406" t="s">
        <v>328</v>
      </c>
      <c r="G11" s="2406"/>
      <c r="H11" s="270"/>
      <c r="I11" s="2401"/>
      <c r="K11" s="908">
        <v>3</v>
      </c>
      <c r="L11" s="710" t="s">
        <v>91</v>
      </c>
      <c r="M11" s="966" t="s">
        <v>94</v>
      </c>
      <c r="O11" s="2484" t="s">
        <v>95</v>
      </c>
      <c r="P11" s="2484"/>
      <c r="Q11" s="185" t="s">
        <v>328</v>
      </c>
    </row>
    <row r="12" spans="1:17" s="7" customFormat="1" ht="15.75" customHeight="1" x14ac:dyDescent="0.25">
      <c r="A12" s="908">
        <v>4</v>
      </c>
      <c r="B12" s="710" t="s">
        <v>101</v>
      </c>
      <c r="C12" s="2036">
        <v>43941</v>
      </c>
      <c r="D12" s="226"/>
      <c r="E12" s="667"/>
      <c r="F12" s="134"/>
      <c r="G12" s="134"/>
      <c r="H12" s="134"/>
      <c r="I12" s="2401"/>
      <c r="K12" s="908">
        <v>4</v>
      </c>
      <c r="L12" s="710" t="s">
        <v>101</v>
      </c>
      <c r="M12" s="972">
        <v>43941</v>
      </c>
      <c r="O12" s="1056"/>
      <c r="P12" s="1028"/>
      <c r="Q12" s="134"/>
    </row>
    <row r="13" spans="1:17" s="7" customFormat="1" ht="15.75" customHeight="1" x14ac:dyDescent="0.25">
      <c r="A13" s="908">
        <v>5</v>
      </c>
      <c r="B13" s="710" t="s">
        <v>123</v>
      </c>
      <c r="C13" s="668">
        <v>0.45520833333333338</v>
      </c>
      <c r="D13" s="226"/>
      <c r="E13" s="667"/>
      <c r="F13" s="134"/>
      <c r="G13" s="134"/>
      <c r="H13" s="134"/>
      <c r="I13" s="2401"/>
      <c r="K13" s="908">
        <v>5</v>
      </c>
      <c r="L13" s="710" t="s">
        <v>123</v>
      </c>
      <c r="M13" s="668">
        <v>0.47587962962962965</v>
      </c>
      <c r="O13" s="1056"/>
      <c r="P13" s="1028"/>
      <c r="Q13" s="134"/>
    </row>
    <row r="14" spans="1:17" s="7" customFormat="1" ht="15.75" customHeight="1" x14ac:dyDescent="0.25">
      <c r="A14" s="2188">
        <v>6</v>
      </c>
      <c r="B14" s="2190" t="s">
        <v>124</v>
      </c>
      <c r="C14" s="2482" t="s">
        <v>149</v>
      </c>
      <c r="D14" s="226"/>
      <c r="E14" s="1806" t="s">
        <v>95</v>
      </c>
      <c r="F14" s="2254" t="s">
        <v>247</v>
      </c>
      <c r="G14" s="2254"/>
      <c r="H14" s="270"/>
      <c r="I14" s="2401"/>
      <c r="K14" s="2188">
        <v>6</v>
      </c>
      <c r="L14" s="2190" t="s">
        <v>124</v>
      </c>
      <c r="M14" s="2482" t="s">
        <v>149</v>
      </c>
      <c r="N14" s="226"/>
      <c r="O14" s="2485" t="s">
        <v>95</v>
      </c>
      <c r="P14" s="2485"/>
      <c r="Q14" s="90" t="s">
        <v>247</v>
      </c>
    </row>
    <row r="15" spans="1:17" s="7" customFormat="1" ht="15.75" customHeight="1" x14ac:dyDescent="0.25">
      <c r="A15" s="2189"/>
      <c r="B15" s="2191"/>
      <c r="C15" s="2483"/>
      <c r="D15" s="226"/>
      <c r="E15" s="1793" t="s">
        <v>219</v>
      </c>
      <c r="F15" s="2406" t="s">
        <v>205</v>
      </c>
      <c r="G15" s="2406"/>
      <c r="H15" s="270"/>
      <c r="I15" s="2401"/>
      <c r="K15" s="2189"/>
      <c r="L15" s="2191"/>
      <c r="M15" s="2483"/>
      <c r="N15" s="226"/>
      <c r="O15" s="2484" t="s">
        <v>219</v>
      </c>
      <c r="P15" s="2484"/>
      <c r="Q15" s="185" t="s">
        <v>205</v>
      </c>
    </row>
    <row r="16" spans="1:17" s="7" customFormat="1" ht="15.75" customHeight="1" x14ac:dyDescent="0.25">
      <c r="A16" s="908">
        <v>7</v>
      </c>
      <c r="B16" s="710" t="s">
        <v>102</v>
      </c>
      <c r="C16" s="2036">
        <v>43942</v>
      </c>
      <c r="D16" s="226"/>
      <c r="E16" s="667"/>
      <c r="F16" s="134"/>
      <c r="G16" s="134"/>
      <c r="H16" s="134"/>
      <c r="I16" s="2401"/>
      <c r="K16" s="908">
        <v>7</v>
      </c>
      <c r="L16" s="710" t="s">
        <v>102</v>
      </c>
      <c r="M16" s="972">
        <v>43942</v>
      </c>
      <c r="O16" s="1056"/>
      <c r="P16" s="1028"/>
      <c r="Q16" s="134"/>
    </row>
    <row r="17" spans="1:22" s="7" customFormat="1" ht="15.75" customHeight="1" x14ac:dyDescent="0.25">
      <c r="A17" s="908">
        <v>8</v>
      </c>
      <c r="B17" s="710" t="s">
        <v>103</v>
      </c>
      <c r="C17" s="2036">
        <v>43949</v>
      </c>
      <c r="D17" s="226"/>
      <c r="E17" s="667"/>
      <c r="F17" s="134"/>
      <c r="G17" s="134"/>
      <c r="H17" s="134"/>
      <c r="I17" s="2401"/>
      <c r="K17" s="908">
        <v>8</v>
      </c>
      <c r="L17" s="710" t="s">
        <v>103</v>
      </c>
      <c r="M17" s="972">
        <v>43970</v>
      </c>
      <c r="O17" s="1056"/>
      <c r="P17" s="1028"/>
      <c r="Q17" s="134"/>
    </row>
    <row r="18" spans="1:22" s="7" customFormat="1" ht="15.75" customHeight="1" x14ac:dyDescent="0.25">
      <c r="A18" s="950">
        <v>9</v>
      </c>
      <c r="B18" s="951" t="s">
        <v>85</v>
      </c>
      <c r="C18" s="2071" t="s">
        <v>377</v>
      </c>
      <c r="D18" s="226"/>
      <c r="E18" s="1793" t="s">
        <v>180</v>
      </c>
      <c r="F18" s="2406" t="s">
        <v>357</v>
      </c>
      <c r="G18" s="2406"/>
      <c r="H18" s="194"/>
      <c r="I18" s="2401"/>
      <c r="K18" s="950">
        <v>9</v>
      </c>
      <c r="L18" s="951" t="s">
        <v>85</v>
      </c>
      <c r="M18" s="736" t="s">
        <v>377</v>
      </c>
      <c r="O18" s="2484" t="s">
        <v>180</v>
      </c>
      <c r="P18" s="2484"/>
      <c r="Q18" s="185" t="s">
        <v>357</v>
      </c>
    </row>
    <row r="19" spans="1:22" s="7" customFormat="1" ht="15.75" customHeight="1" x14ac:dyDescent="0.25">
      <c r="A19" s="908">
        <v>10</v>
      </c>
      <c r="B19" s="710" t="s">
        <v>86</v>
      </c>
      <c r="C19" s="2037" t="s">
        <v>379</v>
      </c>
      <c r="D19" s="226"/>
      <c r="E19" s="670"/>
      <c r="F19" s="134"/>
      <c r="G19" s="134"/>
      <c r="H19" s="134"/>
      <c r="I19" s="2401"/>
      <c r="K19" s="908">
        <v>10</v>
      </c>
      <c r="L19" s="710" t="s">
        <v>86</v>
      </c>
      <c r="M19" s="96" t="s">
        <v>222</v>
      </c>
      <c r="O19" s="1057"/>
      <c r="P19" s="1028"/>
      <c r="Q19" s="134"/>
    </row>
    <row r="20" spans="1:22" s="7" customFormat="1" ht="15.75" customHeight="1" x14ac:dyDescent="0.25">
      <c r="A20" s="908">
        <v>11</v>
      </c>
      <c r="B20" s="710" t="s">
        <v>87</v>
      </c>
      <c r="C20" s="96" t="s">
        <v>532</v>
      </c>
      <c r="D20" s="226"/>
      <c r="E20" s="1797" t="s">
        <v>100</v>
      </c>
      <c r="F20" s="2480" t="s">
        <v>379</v>
      </c>
      <c r="G20" s="2480"/>
      <c r="H20" s="173"/>
      <c r="I20" s="2401"/>
      <c r="K20" s="908">
        <v>11</v>
      </c>
      <c r="L20" s="710" t="s">
        <v>87</v>
      </c>
      <c r="M20" s="96" t="s">
        <v>222</v>
      </c>
      <c r="O20" s="2486" t="s">
        <v>100</v>
      </c>
      <c r="P20" s="2486"/>
      <c r="Q20" s="96" t="s">
        <v>222</v>
      </c>
    </row>
    <row r="21" spans="1:22" s="7" customFormat="1" ht="15.75" customHeight="1" x14ac:dyDescent="0.25">
      <c r="A21" s="908">
        <v>12</v>
      </c>
      <c r="B21" s="710" t="s">
        <v>83</v>
      </c>
      <c r="C21" s="96">
        <v>50000000</v>
      </c>
      <c r="D21" s="226"/>
      <c r="E21" s="1798"/>
      <c r="F21" s="195"/>
      <c r="G21" s="195"/>
      <c r="H21" s="195"/>
      <c r="I21" s="2401"/>
      <c r="K21" s="908">
        <v>12</v>
      </c>
      <c r="L21" s="710" t="s">
        <v>83</v>
      </c>
      <c r="M21" s="96">
        <v>15000000</v>
      </c>
      <c r="O21" s="1058"/>
      <c r="P21" s="1028"/>
      <c r="Q21" s="195"/>
    </row>
    <row r="22" spans="1:22" s="7" customFormat="1" ht="15.75" customHeight="1" x14ac:dyDescent="0.25">
      <c r="A22" s="908">
        <v>13</v>
      </c>
      <c r="B22" s="710" t="s">
        <v>88</v>
      </c>
      <c r="C22" s="966" t="s">
        <v>99</v>
      </c>
      <c r="D22" s="226"/>
      <c r="E22" s="1804"/>
      <c r="F22" s="134"/>
      <c r="G22" s="134"/>
      <c r="H22" s="134"/>
      <c r="I22" s="2401"/>
      <c r="K22" s="908">
        <v>13</v>
      </c>
      <c r="L22" s="710" t="s">
        <v>88</v>
      </c>
      <c r="M22" s="966" t="s">
        <v>99</v>
      </c>
      <c r="O22" s="1059"/>
      <c r="P22" s="1028"/>
      <c r="Q22" s="134"/>
    </row>
    <row r="23" spans="1:22" s="7" customFormat="1" ht="15.75" customHeight="1" x14ac:dyDescent="0.25">
      <c r="A23" s="908">
        <v>14</v>
      </c>
      <c r="B23" s="710" t="s">
        <v>82</v>
      </c>
      <c r="C23" s="533">
        <v>-6.1000000000000004E-3</v>
      </c>
      <c r="D23" s="226"/>
      <c r="E23" s="671"/>
      <c r="F23" s="979"/>
      <c r="G23" s="979"/>
      <c r="H23" s="979"/>
      <c r="I23" s="2401"/>
      <c r="K23" s="908">
        <v>14</v>
      </c>
      <c r="L23" s="710" t="s">
        <v>82</v>
      </c>
      <c r="M23" s="533">
        <v>-5.7000000000000002E-3</v>
      </c>
      <c r="O23" s="1060"/>
      <c r="P23" s="1028"/>
      <c r="Q23" s="979"/>
    </row>
    <row r="24" spans="1:22" s="7" customFormat="1" ht="15.75" customHeight="1" x14ac:dyDescent="0.25">
      <c r="A24" s="908">
        <v>15</v>
      </c>
      <c r="B24" s="710" t="s">
        <v>84</v>
      </c>
      <c r="C24" s="96">
        <f>C21*(1+((C23*(C17-C16))/(360)))</f>
        <v>49994069.444444448</v>
      </c>
      <c r="D24" s="226"/>
      <c r="E24" s="672"/>
      <c r="F24" s="134"/>
      <c r="G24" s="134"/>
      <c r="H24" s="134"/>
      <c r="I24" s="2401"/>
      <c r="K24" s="908">
        <v>15</v>
      </c>
      <c r="L24" s="710" t="s">
        <v>84</v>
      </c>
      <c r="M24" s="96">
        <f>M21*(1+((M23*(M17-M16))/(360)))</f>
        <v>14993350</v>
      </c>
      <c r="O24" s="1061"/>
      <c r="P24" s="1028"/>
      <c r="Q24" s="134"/>
    </row>
    <row r="25" spans="1:22" s="7" customFormat="1" ht="15.75" customHeight="1" x14ac:dyDescent="0.25">
      <c r="A25" s="908">
        <v>16</v>
      </c>
      <c r="B25" s="710" t="s">
        <v>306</v>
      </c>
      <c r="C25" s="96" t="s">
        <v>253</v>
      </c>
      <c r="D25" s="226"/>
      <c r="E25" s="1793" t="s">
        <v>95</v>
      </c>
      <c r="F25" s="2254" t="s">
        <v>150</v>
      </c>
      <c r="G25" s="2254"/>
      <c r="H25" s="979"/>
      <c r="I25" s="2402"/>
      <c r="K25" s="908">
        <v>16</v>
      </c>
      <c r="L25" s="710" t="s">
        <v>306</v>
      </c>
      <c r="M25" s="96" t="s">
        <v>253</v>
      </c>
      <c r="O25" s="2484" t="s">
        <v>95</v>
      </c>
      <c r="P25" s="2484"/>
      <c r="Q25" s="966" t="s">
        <v>150</v>
      </c>
    </row>
    <row r="26" spans="1:22" s="7" customFormat="1" ht="15.75" customHeight="1" x14ac:dyDescent="0.25">
      <c r="A26" s="908">
        <v>17</v>
      </c>
      <c r="B26" s="710" t="s">
        <v>13</v>
      </c>
      <c r="C26" s="96" t="s">
        <v>329</v>
      </c>
      <c r="D26" s="162"/>
      <c r="E26" s="1793" t="s">
        <v>95</v>
      </c>
      <c r="F26" s="2406" t="s">
        <v>328</v>
      </c>
      <c r="G26" s="2406"/>
      <c r="H26" s="270"/>
      <c r="I26" s="1023"/>
      <c r="K26" s="908">
        <v>17</v>
      </c>
      <c r="L26" s="710" t="s">
        <v>13</v>
      </c>
      <c r="M26" s="973" t="s">
        <v>329</v>
      </c>
      <c r="O26" s="2484" t="s">
        <v>95</v>
      </c>
      <c r="P26" s="2484"/>
      <c r="Q26" s="185" t="s">
        <v>328</v>
      </c>
      <c r="S26" s="2465" t="s">
        <v>1147</v>
      </c>
      <c r="T26" s="2465"/>
      <c r="U26" s="2465"/>
    </row>
    <row r="27" spans="1:22" s="7" customFormat="1" ht="18" customHeight="1" x14ac:dyDescent="0.25">
      <c r="A27" s="908">
        <v>18</v>
      </c>
      <c r="B27" s="710" t="s">
        <v>209</v>
      </c>
      <c r="C27" s="96" t="s">
        <v>253</v>
      </c>
      <c r="D27" s="226"/>
      <c r="E27" s="669" t="s">
        <v>95</v>
      </c>
      <c r="F27" s="2254" t="s">
        <v>203</v>
      </c>
      <c r="G27" s="2254"/>
      <c r="H27" s="270"/>
      <c r="I27" s="1023"/>
      <c r="K27" s="908">
        <v>18</v>
      </c>
      <c r="L27" s="710" t="s">
        <v>209</v>
      </c>
      <c r="M27" s="96" t="s">
        <v>253</v>
      </c>
      <c r="N27" s="226"/>
      <c r="O27" s="2484" t="s">
        <v>95</v>
      </c>
      <c r="P27" s="2484"/>
      <c r="Q27" s="90" t="s">
        <v>203</v>
      </c>
      <c r="S27" s="2465"/>
      <c r="T27" s="2465"/>
      <c r="U27" s="2465"/>
    </row>
    <row r="28" spans="1:22" s="7" customFormat="1" ht="15.75" x14ac:dyDescent="0.25">
      <c r="A28" s="155"/>
      <c r="B28" s="737"/>
      <c r="C28" s="738"/>
      <c r="D28" s="162"/>
      <c r="E28" s="1792"/>
      <c r="F28" s="979"/>
      <c r="G28" s="979"/>
      <c r="I28" s="1023"/>
      <c r="J28" s="462"/>
      <c r="K28" s="134"/>
      <c r="M28" s="726"/>
      <c r="S28" s="2465"/>
      <c r="T28" s="2465"/>
      <c r="U28" s="2465"/>
    </row>
    <row r="29" spans="1:22" s="7" customFormat="1" ht="17.25" customHeight="1" x14ac:dyDescent="0.25">
      <c r="A29" s="2408" t="s">
        <v>353</v>
      </c>
      <c r="B29" s="2408"/>
      <c r="C29" s="2408"/>
      <c r="E29" s="1792"/>
      <c r="F29" s="1976" t="s">
        <v>795</v>
      </c>
      <c r="G29" s="979"/>
      <c r="H29" s="2408" t="s">
        <v>334</v>
      </c>
      <c r="I29" s="2408"/>
      <c r="J29" s="162"/>
      <c r="K29" s="2407" t="s">
        <v>354</v>
      </c>
      <c r="L29" s="2407"/>
      <c r="M29" s="2407"/>
      <c r="P29" s="2416" t="s">
        <v>335</v>
      </c>
      <c r="Q29" s="2416"/>
      <c r="S29" s="2464"/>
      <c r="T29" s="2464"/>
      <c r="U29" s="2464"/>
    </row>
    <row r="30" spans="1:22" ht="15.75" x14ac:dyDescent="0.25">
      <c r="A30" s="426">
        <v>1</v>
      </c>
      <c r="B30" s="515" t="s">
        <v>0</v>
      </c>
      <c r="C30" s="641" t="s">
        <v>655</v>
      </c>
      <c r="D30" s="203" t="s">
        <v>130</v>
      </c>
      <c r="E30" s="527" t="s">
        <v>273</v>
      </c>
      <c r="F30" s="908"/>
      <c r="H30" s="426">
        <v>1</v>
      </c>
      <c r="I30" s="641" t="s">
        <v>684</v>
      </c>
      <c r="K30" s="426">
        <v>1</v>
      </c>
      <c r="L30" s="515" t="s">
        <v>0</v>
      </c>
      <c r="M30" s="641" t="s">
        <v>655</v>
      </c>
      <c r="N30" s="516"/>
      <c r="O30" s="516"/>
      <c r="P30" s="426">
        <v>1</v>
      </c>
      <c r="Q30" s="641" t="s">
        <v>684</v>
      </c>
      <c r="S30" s="426">
        <v>1</v>
      </c>
      <c r="T30" s="641" t="s">
        <v>783</v>
      </c>
      <c r="U30" s="203" t="s">
        <v>130</v>
      </c>
      <c r="V30" s="524" t="s">
        <v>273</v>
      </c>
    </row>
    <row r="31" spans="1:22" s="7" customFormat="1" ht="15.75" x14ac:dyDescent="0.25">
      <c r="A31" s="426">
        <v>2</v>
      </c>
      <c r="B31" s="515" t="s">
        <v>1</v>
      </c>
      <c r="C31" s="966" t="s">
        <v>93</v>
      </c>
      <c r="D31" s="203" t="s">
        <v>130</v>
      </c>
      <c r="E31" s="1044" t="s">
        <v>273</v>
      </c>
      <c r="F31" s="918" t="s">
        <v>799</v>
      </c>
      <c r="H31" s="426">
        <v>2</v>
      </c>
      <c r="I31" s="185" t="s">
        <v>328</v>
      </c>
      <c r="K31" s="426">
        <v>2</v>
      </c>
      <c r="L31" s="515" t="s">
        <v>1</v>
      </c>
      <c r="M31" s="966" t="s">
        <v>93</v>
      </c>
      <c r="N31" s="516"/>
      <c r="O31" s="516"/>
      <c r="P31" s="426">
        <v>2</v>
      </c>
      <c r="Q31" s="185" t="s">
        <v>328</v>
      </c>
      <c r="S31" s="426">
        <v>2</v>
      </c>
      <c r="T31" s="966" t="s">
        <v>93</v>
      </c>
      <c r="U31" s="203" t="s">
        <v>130</v>
      </c>
    </row>
    <row r="32" spans="1:22" s="7" customFormat="1" ht="15.75" x14ac:dyDescent="0.25">
      <c r="A32" s="426">
        <v>3</v>
      </c>
      <c r="B32" s="515" t="s">
        <v>40</v>
      </c>
      <c r="C32" s="966" t="s">
        <v>93</v>
      </c>
      <c r="D32" s="203" t="s">
        <v>130</v>
      </c>
      <c r="E32" s="1044"/>
      <c r="F32" s="918">
        <v>4.0999999999999996</v>
      </c>
      <c r="H32" s="426">
        <v>3</v>
      </c>
      <c r="I32" s="185" t="s">
        <v>328</v>
      </c>
      <c r="K32" s="426">
        <v>3</v>
      </c>
      <c r="L32" s="515" t="s">
        <v>40</v>
      </c>
      <c r="M32" s="966" t="s">
        <v>93</v>
      </c>
      <c r="N32" s="516"/>
      <c r="O32" s="516"/>
      <c r="P32" s="426">
        <v>3</v>
      </c>
      <c r="Q32" s="185" t="s">
        <v>328</v>
      </c>
      <c r="S32" s="426">
        <v>3</v>
      </c>
      <c r="T32" s="966" t="s">
        <v>93</v>
      </c>
      <c r="U32" s="203" t="s">
        <v>130</v>
      </c>
    </row>
    <row r="33" spans="1:22" s="7" customFormat="1" ht="15.75" x14ac:dyDescent="0.25">
      <c r="A33" s="426">
        <v>4</v>
      </c>
      <c r="B33" s="515" t="s">
        <v>12</v>
      </c>
      <c r="C33" s="973" t="s">
        <v>106</v>
      </c>
      <c r="D33" s="203" t="s">
        <v>130</v>
      </c>
      <c r="E33" s="1044"/>
      <c r="F33" s="907"/>
      <c r="H33" s="426">
        <v>4</v>
      </c>
      <c r="I33" s="973" t="s">
        <v>106</v>
      </c>
      <c r="K33" s="426">
        <v>4</v>
      </c>
      <c r="L33" s="515" t="s">
        <v>12</v>
      </c>
      <c r="M33" s="973" t="s">
        <v>106</v>
      </c>
      <c r="N33" s="516"/>
      <c r="O33" s="516"/>
      <c r="P33" s="426">
        <v>4</v>
      </c>
      <c r="Q33" s="973" t="s">
        <v>106</v>
      </c>
      <c r="S33" s="426">
        <v>4</v>
      </c>
      <c r="T33" s="1163" t="s">
        <v>592</v>
      </c>
      <c r="U33" s="1249" t="s">
        <v>723</v>
      </c>
    </row>
    <row r="34" spans="1:22" s="7" customFormat="1" ht="15.75" x14ac:dyDescent="0.25">
      <c r="A34" s="426">
        <v>5</v>
      </c>
      <c r="B34" s="515" t="s">
        <v>2</v>
      </c>
      <c r="C34" s="973" t="s">
        <v>107</v>
      </c>
      <c r="D34" s="203" t="s">
        <v>130</v>
      </c>
      <c r="E34" s="1044"/>
      <c r="F34" s="912"/>
      <c r="H34" s="426">
        <v>5</v>
      </c>
      <c r="I34" s="966" t="s">
        <v>327</v>
      </c>
      <c r="K34" s="426">
        <v>5</v>
      </c>
      <c r="L34" s="515" t="s">
        <v>2</v>
      </c>
      <c r="M34" s="973" t="s">
        <v>107</v>
      </c>
      <c r="N34" s="516"/>
      <c r="O34" s="516"/>
      <c r="P34" s="426">
        <v>5</v>
      </c>
      <c r="Q34" s="966" t="s">
        <v>327</v>
      </c>
      <c r="S34" s="426">
        <v>5</v>
      </c>
      <c r="T34" s="1163" t="s">
        <v>592</v>
      </c>
      <c r="U34" s="1249" t="s">
        <v>723</v>
      </c>
    </row>
    <row r="35" spans="1:22" ht="15.75" x14ac:dyDescent="0.25">
      <c r="A35" s="426">
        <v>6</v>
      </c>
      <c r="B35" s="515" t="s">
        <v>419</v>
      </c>
      <c r="C35" s="68"/>
      <c r="D35" s="203" t="s">
        <v>44</v>
      </c>
      <c r="E35" s="524"/>
      <c r="F35" s="907"/>
      <c r="H35" s="426">
        <v>6</v>
      </c>
      <c r="I35" s="68"/>
      <c r="K35" s="426">
        <v>6</v>
      </c>
      <c r="L35" s="515" t="s">
        <v>419</v>
      </c>
      <c r="M35" s="68"/>
      <c r="N35" s="516"/>
      <c r="O35" s="516"/>
      <c r="P35" s="426">
        <v>6</v>
      </c>
      <c r="Q35" s="68"/>
      <c r="S35" s="426">
        <v>6</v>
      </c>
      <c r="T35" s="1163" t="s">
        <v>592</v>
      </c>
      <c r="U35" s="1249" t="s">
        <v>723</v>
      </c>
      <c r="V35" s="7"/>
    </row>
    <row r="36" spans="1:22" ht="15.75" x14ac:dyDescent="0.25">
      <c r="A36" s="426">
        <v>7</v>
      </c>
      <c r="B36" s="515" t="s">
        <v>420</v>
      </c>
      <c r="C36" s="68"/>
      <c r="D36" s="203" t="s">
        <v>43</v>
      </c>
      <c r="E36" s="524" t="s">
        <v>273</v>
      </c>
      <c r="F36" s="919"/>
      <c r="H36" s="426">
        <v>7</v>
      </c>
      <c r="I36" s="68"/>
      <c r="K36" s="426">
        <v>7</v>
      </c>
      <c r="L36" s="515" t="s">
        <v>420</v>
      </c>
      <c r="M36" s="68"/>
      <c r="N36" s="516"/>
      <c r="O36" s="516"/>
      <c r="P36" s="426">
        <v>7</v>
      </c>
      <c r="Q36" s="68"/>
      <c r="S36" s="426">
        <v>7</v>
      </c>
      <c r="T36" s="1238"/>
      <c r="U36" s="203" t="s">
        <v>43</v>
      </c>
      <c r="V36" s="7"/>
    </row>
    <row r="37" spans="1:22" ht="15.75" x14ac:dyDescent="0.25">
      <c r="A37" s="426">
        <v>8</v>
      </c>
      <c r="B37" s="515" t="s">
        <v>421</v>
      </c>
      <c r="C37" s="68"/>
      <c r="D37" s="203" t="s">
        <v>43</v>
      </c>
      <c r="E37" s="524" t="s">
        <v>273</v>
      </c>
      <c r="F37" s="907"/>
      <c r="H37" s="426">
        <v>8</v>
      </c>
      <c r="I37" s="68"/>
      <c r="K37" s="426">
        <v>8</v>
      </c>
      <c r="L37" s="515" t="s">
        <v>421</v>
      </c>
      <c r="M37" s="68"/>
      <c r="N37" s="516"/>
      <c r="O37" s="516"/>
      <c r="P37" s="426">
        <v>8</v>
      </c>
      <c r="Q37" s="68"/>
      <c r="S37" s="426">
        <v>8</v>
      </c>
      <c r="T37" s="1238"/>
      <c r="U37" s="203" t="s">
        <v>43</v>
      </c>
      <c r="V37" s="7"/>
    </row>
    <row r="38" spans="1:22" ht="15.75" x14ac:dyDescent="0.25">
      <c r="A38" s="426">
        <v>9</v>
      </c>
      <c r="B38" s="515" t="s">
        <v>5</v>
      </c>
      <c r="C38" s="247" t="s">
        <v>109</v>
      </c>
      <c r="D38" s="203" t="s">
        <v>130</v>
      </c>
      <c r="E38" s="524"/>
      <c r="F38" s="908"/>
      <c r="H38" s="426">
        <v>9</v>
      </c>
      <c r="I38" s="247" t="s">
        <v>206</v>
      </c>
      <c r="K38" s="426">
        <v>9</v>
      </c>
      <c r="L38" s="515" t="s">
        <v>5</v>
      </c>
      <c r="M38" s="292" t="s">
        <v>206</v>
      </c>
      <c r="N38" s="516"/>
      <c r="O38" s="516"/>
      <c r="P38" s="426">
        <v>9</v>
      </c>
      <c r="Q38" s="292" t="s">
        <v>109</v>
      </c>
      <c r="S38" s="426">
        <v>9</v>
      </c>
      <c r="T38" s="1163" t="s">
        <v>592</v>
      </c>
      <c r="U38" s="1249" t="s">
        <v>723</v>
      </c>
      <c r="V38" s="328"/>
    </row>
    <row r="39" spans="1:22" ht="15.75" x14ac:dyDescent="0.25">
      <c r="A39" s="426">
        <v>10</v>
      </c>
      <c r="B39" s="515" t="s">
        <v>6</v>
      </c>
      <c r="C39" s="248" t="s">
        <v>93</v>
      </c>
      <c r="D39" s="203" t="s">
        <v>130</v>
      </c>
      <c r="E39" s="524" t="s">
        <v>273</v>
      </c>
      <c r="F39" s="918">
        <v>4.0999999999999996</v>
      </c>
      <c r="H39" s="426">
        <v>10</v>
      </c>
      <c r="I39" s="86" t="s">
        <v>328</v>
      </c>
      <c r="K39" s="426">
        <v>10</v>
      </c>
      <c r="L39" s="515" t="s">
        <v>6</v>
      </c>
      <c r="M39" s="293" t="s">
        <v>93</v>
      </c>
      <c r="N39" s="516"/>
      <c r="O39" s="516"/>
      <c r="P39" s="426">
        <v>10</v>
      </c>
      <c r="Q39" s="86" t="s">
        <v>328</v>
      </c>
      <c r="S39" s="426">
        <v>10</v>
      </c>
      <c r="T39" s="1163" t="s">
        <v>592</v>
      </c>
      <c r="U39" s="1249" t="s">
        <v>723</v>
      </c>
      <c r="V39" s="7"/>
    </row>
    <row r="40" spans="1:22" ht="15.75" x14ac:dyDescent="0.25">
      <c r="A40" s="426">
        <v>11</v>
      </c>
      <c r="B40" s="515" t="s">
        <v>7</v>
      </c>
      <c r="C40" s="86" t="s">
        <v>328</v>
      </c>
      <c r="D40" s="203" t="s">
        <v>130</v>
      </c>
      <c r="E40" s="524"/>
      <c r="F40" s="909"/>
      <c r="H40" s="426">
        <v>11</v>
      </c>
      <c r="I40" s="247" t="s">
        <v>93</v>
      </c>
      <c r="K40" s="426">
        <v>11</v>
      </c>
      <c r="L40" s="515" t="s">
        <v>7</v>
      </c>
      <c r="M40" s="86" t="s">
        <v>328</v>
      </c>
      <c r="N40" s="516"/>
      <c r="O40" s="516"/>
      <c r="P40" s="426">
        <v>11</v>
      </c>
      <c r="Q40" s="292" t="s">
        <v>93</v>
      </c>
      <c r="S40" s="426">
        <v>11</v>
      </c>
      <c r="T40" s="185" t="s">
        <v>328</v>
      </c>
      <c r="U40" s="203" t="s">
        <v>130</v>
      </c>
      <c r="V40" s="7"/>
    </row>
    <row r="41" spans="1:22" ht="15.75" x14ac:dyDescent="0.25">
      <c r="A41" s="426">
        <v>12</v>
      </c>
      <c r="B41" s="515" t="s">
        <v>46</v>
      </c>
      <c r="C41" s="247" t="s">
        <v>170</v>
      </c>
      <c r="D41" s="203" t="s">
        <v>130</v>
      </c>
      <c r="E41" s="524"/>
      <c r="F41" s="918">
        <v>4.2</v>
      </c>
      <c r="H41" s="426">
        <v>12</v>
      </c>
      <c r="I41" s="247" t="s">
        <v>108</v>
      </c>
      <c r="K41" s="426">
        <v>12</v>
      </c>
      <c r="L41" s="515" t="s">
        <v>46</v>
      </c>
      <c r="M41" s="292" t="s">
        <v>170</v>
      </c>
      <c r="N41" s="516"/>
      <c r="O41" s="516"/>
      <c r="P41" s="426">
        <v>12</v>
      </c>
      <c r="Q41" s="292" t="s">
        <v>108</v>
      </c>
      <c r="S41" s="426">
        <v>12</v>
      </c>
      <c r="T41" s="1163" t="s">
        <v>592</v>
      </c>
      <c r="U41" s="1249" t="s">
        <v>723</v>
      </c>
      <c r="V41" s="7"/>
    </row>
    <row r="42" spans="1:22" ht="15.75" x14ac:dyDescent="0.25">
      <c r="A42" s="426">
        <v>13</v>
      </c>
      <c r="B42" s="515" t="s">
        <v>8</v>
      </c>
      <c r="C42" s="796"/>
      <c r="D42" s="203" t="s">
        <v>43</v>
      </c>
      <c r="E42" s="524" t="s">
        <v>273</v>
      </c>
      <c r="F42" s="908">
        <v>4.3</v>
      </c>
      <c r="H42" s="426">
        <v>13</v>
      </c>
      <c r="I42" s="298"/>
      <c r="K42" s="426">
        <v>13</v>
      </c>
      <c r="L42" s="515" t="s">
        <v>8</v>
      </c>
      <c r="M42" s="796"/>
      <c r="N42" s="516"/>
      <c r="O42" s="516"/>
      <c r="P42" s="426">
        <v>13</v>
      </c>
      <c r="Q42" s="298"/>
      <c r="S42" s="426">
        <v>13</v>
      </c>
      <c r="T42" s="1163" t="s">
        <v>592</v>
      </c>
      <c r="U42" s="203" t="s">
        <v>723</v>
      </c>
      <c r="V42" s="7"/>
    </row>
    <row r="43" spans="1:22" ht="15.75" x14ac:dyDescent="0.25">
      <c r="A43" s="426">
        <v>14</v>
      </c>
      <c r="B43" s="515" t="s">
        <v>9</v>
      </c>
      <c r="C43" s="22" t="s">
        <v>203</v>
      </c>
      <c r="D43" s="203" t="s">
        <v>43</v>
      </c>
      <c r="F43" s="911"/>
      <c r="H43" s="426">
        <v>14</v>
      </c>
      <c r="I43" s="22" t="s">
        <v>203</v>
      </c>
      <c r="K43" s="426">
        <v>14</v>
      </c>
      <c r="L43" s="515" t="s">
        <v>9</v>
      </c>
      <c r="M43" s="22" t="s">
        <v>203</v>
      </c>
      <c r="N43" s="516"/>
      <c r="O43" s="516"/>
      <c r="P43" s="426">
        <v>14</v>
      </c>
      <c r="Q43" s="22" t="s">
        <v>203</v>
      </c>
      <c r="S43" s="426">
        <v>14</v>
      </c>
      <c r="T43" s="22" t="s">
        <v>203</v>
      </c>
      <c r="U43" s="203" t="s">
        <v>43</v>
      </c>
      <c r="V43" s="7"/>
    </row>
    <row r="44" spans="1:22" ht="15.75" x14ac:dyDescent="0.25">
      <c r="A44" s="426">
        <v>15</v>
      </c>
      <c r="B44" s="515" t="s">
        <v>10</v>
      </c>
      <c r="C44" s="259"/>
      <c r="D44" s="203" t="s">
        <v>43</v>
      </c>
      <c r="F44" s="918"/>
      <c r="H44" s="426">
        <v>15</v>
      </c>
      <c r="I44" s="259"/>
      <c r="K44" s="426">
        <v>15</v>
      </c>
      <c r="L44" s="515" t="s">
        <v>10</v>
      </c>
      <c r="M44" s="259"/>
      <c r="N44" s="516"/>
      <c r="O44" s="516"/>
      <c r="P44" s="426">
        <v>15</v>
      </c>
      <c r="Q44" s="259"/>
      <c r="S44" s="426">
        <v>15</v>
      </c>
      <c r="T44" s="1163" t="s">
        <v>592</v>
      </c>
      <c r="U44" s="203" t="s">
        <v>723</v>
      </c>
      <c r="V44" s="7"/>
    </row>
    <row r="45" spans="1:22" ht="15.75" x14ac:dyDescent="0.25">
      <c r="A45" s="426">
        <v>16</v>
      </c>
      <c r="B45" s="515" t="s">
        <v>41</v>
      </c>
      <c r="C45" s="293" t="s">
        <v>93</v>
      </c>
      <c r="D45" s="203" t="s">
        <v>44</v>
      </c>
      <c r="E45" s="524" t="s">
        <v>273</v>
      </c>
      <c r="F45" s="909"/>
      <c r="H45" s="426">
        <v>16</v>
      </c>
      <c r="I45" s="822" t="s">
        <v>93</v>
      </c>
      <c r="K45" s="426">
        <v>16</v>
      </c>
      <c r="L45" s="515" t="s">
        <v>41</v>
      </c>
      <c r="M45" s="293" t="s">
        <v>93</v>
      </c>
      <c r="N45" s="168"/>
      <c r="O45" s="168"/>
      <c r="P45" s="426">
        <v>16</v>
      </c>
      <c r="Q45" s="822" t="s">
        <v>93</v>
      </c>
      <c r="S45" s="426">
        <v>16</v>
      </c>
      <c r="T45" s="1163" t="s">
        <v>592</v>
      </c>
      <c r="U45" s="203" t="s">
        <v>723</v>
      </c>
      <c r="V45" s="7"/>
    </row>
    <row r="46" spans="1:22" ht="15.75" x14ac:dyDescent="0.25">
      <c r="A46" s="426">
        <v>17</v>
      </c>
      <c r="B46" s="515" t="s">
        <v>11</v>
      </c>
      <c r="C46" s="248" t="s">
        <v>93</v>
      </c>
      <c r="D46" s="203" t="s">
        <v>43</v>
      </c>
      <c r="E46" s="524" t="s">
        <v>273</v>
      </c>
      <c r="F46" s="908">
        <v>4.5999999999999996</v>
      </c>
      <c r="H46" s="426">
        <v>17</v>
      </c>
      <c r="I46" s="248" t="s">
        <v>328</v>
      </c>
      <c r="K46" s="426">
        <v>17</v>
      </c>
      <c r="L46" s="515" t="s">
        <v>11</v>
      </c>
      <c r="M46" s="293" t="s">
        <v>93</v>
      </c>
      <c r="N46" s="516"/>
      <c r="O46" s="516"/>
      <c r="P46" s="426">
        <v>17</v>
      </c>
      <c r="Q46" s="293" t="s">
        <v>328</v>
      </c>
      <c r="S46" s="426">
        <v>17</v>
      </c>
      <c r="T46" s="1163" t="s">
        <v>592</v>
      </c>
      <c r="U46" s="203" t="s">
        <v>723</v>
      </c>
      <c r="V46" s="7"/>
    </row>
    <row r="47" spans="1:22" ht="15.75" x14ac:dyDescent="0.25">
      <c r="A47" s="426">
        <v>18</v>
      </c>
      <c r="B47" s="515" t="s">
        <v>153</v>
      </c>
      <c r="C47" s="69"/>
      <c r="D47" s="203" t="s">
        <v>43</v>
      </c>
      <c r="E47" s="1789"/>
      <c r="F47" s="908"/>
      <c r="H47" s="426">
        <v>18</v>
      </c>
      <c r="I47" s="69"/>
      <c r="K47" s="426">
        <v>18</v>
      </c>
      <c r="L47" s="515" t="s">
        <v>153</v>
      </c>
      <c r="M47" s="69"/>
      <c r="N47" s="516"/>
      <c r="O47" s="516"/>
      <c r="P47" s="426">
        <v>18</v>
      </c>
      <c r="Q47" s="69"/>
      <c r="S47" s="426">
        <v>18</v>
      </c>
      <c r="T47" s="928"/>
      <c r="U47" s="203" t="s">
        <v>43</v>
      </c>
      <c r="V47" s="7"/>
    </row>
    <row r="48" spans="1:22" ht="15.75" x14ac:dyDescent="0.25">
      <c r="A48" s="2319"/>
      <c r="B48" s="2319"/>
      <c r="C48" s="2319"/>
      <c r="D48" s="1154"/>
      <c r="E48" s="132"/>
      <c r="F48" s="155"/>
      <c r="H48" s="2319"/>
      <c r="I48" s="2319"/>
      <c r="K48" s="2319"/>
      <c r="L48" s="2319"/>
      <c r="M48" s="2319"/>
      <c r="N48" s="516"/>
      <c r="O48" s="516"/>
      <c r="P48" s="2319"/>
      <c r="Q48" s="2319"/>
      <c r="S48" s="2488"/>
      <c r="T48" s="2488"/>
      <c r="U48" s="2488"/>
      <c r="V48" s="7"/>
    </row>
    <row r="49" spans="1:22" ht="15.75" x14ac:dyDescent="0.25">
      <c r="A49" s="426">
        <v>1</v>
      </c>
      <c r="B49" s="515" t="s">
        <v>49</v>
      </c>
      <c r="C49" s="781" t="s">
        <v>922</v>
      </c>
      <c r="D49" s="934" t="s">
        <v>130</v>
      </c>
      <c r="E49" s="524" t="s">
        <v>273</v>
      </c>
      <c r="F49" s="908">
        <v>3.1</v>
      </c>
      <c r="H49" s="426">
        <v>1</v>
      </c>
      <c r="I49" s="781" t="str">
        <f>C49</f>
        <v>LCHCPRDHSB99123973562374566334XXXX20190420S</v>
      </c>
      <c r="K49" s="426">
        <v>1</v>
      </c>
      <c r="L49" s="515" t="s">
        <v>49</v>
      </c>
      <c r="M49" s="781" t="s">
        <v>923</v>
      </c>
      <c r="N49" s="524" t="s">
        <v>273</v>
      </c>
      <c r="O49" s="168"/>
      <c r="P49" s="426">
        <v>1</v>
      </c>
      <c r="Q49" s="781" t="str">
        <f>M49</f>
        <v>LCHCPRDHSB34562875361286478555XXXX20190420B</v>
      </c>
      <c r="S49" s="426">
        <v>1</v>
      </c>
      <c r="T49" s="106"/>
      <c r="U49" s="203" t="s">
        <v>43</v>
      </c>
      <c r="V49" s="7"/>
    </row>
    <row r="50" spans="1:22" ht="15.75" x14ac:dyDescent="0.25">
      <c r="A50" s="426">
        <v>2</v>
      </c>
      <c r="B50" s="515" t="s">
        <v>15</v>
      </c>
      <c r="C50" s="1227" t="s">
        <v>898</v>
      </c>
      <c r="D50" s="934" t="s">
        <v>44</v>
      </c>
      <c r="E50" s="524" t="s">
        <v>273</v>
      </c>
      <c r="F50" s="908">
        <v>8.3000000000000007</v>
      </c>
      <c r="H50" s="426">
        <v>2</v>
      </c>
      <c r="I50" s="106"/>
      <c r="J50" s="524" t="s">
        <v>273</v>
      </c>
      <c r="K50" s="426">
        <v>2</v>
      </c>
      <c r="L50" s="515" t="s">
        <v>15</v>
      </c>
      <c r="M50" s="1227" t="s">
        <v>919</v>
      </c>
      <c r="N50" s="524"/>
      <c r="O50" s="516"/>
      <c r="P50" s="426">
        <v>2</v>
      </c>
      <c r="Q50" s="77"/>
      <c r="S50" s="426">
        <v>2</v>
      </c>
      <c r="T50" s="1163" t="s">
        <v>592</v>
      </c>
      <c r="U50" s="203" t="s">
        <v>723</v>
      </c>
      <c r="V50" s="7"/>
    </row>
    <row r="51" spans="1:22" ht="15.75" x14ac:dyDescent="0.25">
      <c r="A51" s="426">
        <v>3</v>
      </c>
      <c r="B51" s="515" t="s">
        <v>79</v>
      </c>
      <c r="C51" s="85" t="s">
        <v>613</v>
      </c>
      <c r="D51" s="934" t="s">
        <v>130</v>
      </c>
      <c r="E51" s="132"/>
      <c r="F51" s="921">
        <v>9.1999999999999993</v>
      </c>
      <c r="H51" s="426">
        <v>3</v>
      </c>
      <c r="I51" s="85" t="s">
        <v>613</v>
      </c>
      <c r="K51" s="426">
        <v>3</v>
      </c>
      <c r="L51" s="515" t="s">
        <v>79</v>
      </c>
      <c r="M51" s="85" t="s">
        <v>613</v>
      </c>
      <c r="N51" s="516"/>
      <c r="O51" s="516"/>
      <c r="P51" s="426">
        <v>3</v>
      </c>
      <c r="Q51" s="85" t="s">
        <v>613</v>
      </c>
      <c r="S51" s="426">
        <v>3</v>
      </c>
      <c r="T51" s="1986" t="s">
        <v>614</v>
      </c>
      <c r="U51" s="203" t="s">
        <v>130</v>
      </c>
      <c r="V51" s="524" t="s">
        <v>273</v>
      </c>
    </row>
    <row r="52" spans="1:22" ht="15.75" x14ac:dyDescent="0.25">
      <c r="A52" s="426">
        <v>4</v>
      </c>
      <c r="B52" s="515" t="s">
        <v>34</v>
      </c>
      <c r="C52" s="248" t="s">
        <v>110</v>
      </c>
      <c r="D52" s="934" t="s">
        <v>130</v>
      </c>
      <c r="E52" s="132"/>
      <c r="F52" s="908">
        <v>7.1</v>
      </c>
      <c r="H52" s="426">
        <v>4</v>
      </c>
      <c r="I52" s="699" t="s">
        <v>110</v>
      </c>
      <c r="K52" s="426">
        <v>4</v>
      </c>
      <c r="L52" s="515" t="s">
        <v>34</v>
      </c>
      <c r="M52" s="699" t="s">
        <v>110</v>
      </c>
      <c r="N52" s="516"/>
      <c r="O52" s="516"/>
      <c r="P52" s="426">
        <v>4</v>
      </c>
      <c r="Q52" s="701" t="s">
        <v>110</v>
      </c>
      <c r="S52" s="426">
        <v>4</v>
      </c>
      <c r="T52" s="1225" t="s">
        <v>110</v>
      </c>
      <c r="U52" s="203" t="s">
        <v>130</v>
      </c>
      <c r="V52" s="7"/>
    </row>
    <row r="53" spans="1:22" ht="15.75" x14ac:dyDescent="0.25">
      <c r="A53" s="426">
        <v>5</v>
      </c>
      <c r="B53" s="515" t="s">
        <v>16</v>
      </c>
      <c r="C53" s="248" t="b">
        <v>1</v>
      </c>
      <c r="D53" s="934" t="s">
        <v>130</v>
      </c>
      <c r="E53" s="132"/>
      <c r="F53" s="908">
        <v>8.1999999999999993</v>
      </c>
      <c r="H53" s="426">
        <v>5</v>
      </c>
      <c r="I53" s="699" t="b">
        <v>1</v>
      </c>
      <c r="K53" s="426">
        <v>5</v>
      </c>
      <c r="L53" s="515" t="s">
        <v>16</v>
      </c>
      <c r="M53" s="699" t="b">
        <v>1</v>
      </c>
      <c r="N53" s="516"/>
      <c r="O53" s="516"/>
      <c r="P53" s="426">
        <v>5</v>
      </c>
      <c r="Q53" s="701" t="b">
        <v>1</v>
      </c>
      <c r="S53" s="426">
        <v>5</v>
      </c>
      <c r="T53" s="1163" t="s">
        <v>592</v>
      </c>
      <c r="U53" s="203" t="s">
        <v>723</v>
      </c>
      <c r="V53" s="7"/>
    </row>
    <row r="54" spans="1:22" ht="15.75" x14ac:dyDescent="0.25">
      <c r="A54" s="426">
        <v>6</v>
      </c>
      <c r="B54" s="515" t="s">
        <v>50</v>
      </c>
      <c r="C54" s="701" t="s">
        <v>654</v>
      </c>
      <c r="D54" s="934" t="s">
        <v>44</v>
      </c>
      <c r="E54" s="132"/>
      <c r="F54" s="908">
        <v>8.5</v>
      </c>
      <c r="H54" s="426">
        <v>6</v>
      </c>
      <c r="I54" s="701" t="s">
        <v>654</v>
      </c>
      <c r="K54" s="426">
        <v>6</v>
      </c>
      <c r="L54" s="515" t="s">
        <v>50</v>
      </c>
      <c r="M54" s="701" t="s">
        <v>685</v>
      </c>
      <c r="N54" s="516"/>
      <c r="O54" s="516"/>
      <c r="P54" s="426">
        <v>6</v>
      </c>
      <c r="Q54" s="701" t="s">
        <v>685</v>
      </c>
      <c r="S54" s="426">
        <v>6</v>
      </c>
      <c r="T54" s="1163" t="s">
        <v>592</v>
      </c>
      <c r="U54" s="203" t="s">
        <v>723</v>
      </c>
      <c r="V54" s="7"/>
    </row>
    <row r="55" spans="1:22" ht="15.75" x14ac:dyDescent="0.25">
      <c r="A55" s="426">
        <v>7</v>
      </c>
      <c r="B55" s="515" t="s">
        <v>13</v>
      </c>
      <c r="C55" s="185" t="s">
        <v>328</v>
      </c>
      <c r="D55" s="934" t="s">
        <v>44</v>
      </c>
      <c r="E55" s="524"/>
      <c r="F55" s="908"/>
      <c r="H55" s="426">
        <v>7</v>
      </c>
      <c r="I55" s="185" t="s">
        <v>328</v>
      </c>
      <c r="K55" s="426">
        <v>7</v>
      </c>
      <c r="L55" s="515" t="s">
        <v>13</v>
      </c>
      <c r="M55" s="86" t="s">
        <v>328</v>
      </c>
      <c r="N55" s="516"/>
      <c r="O55" s="516"/>
      <c r="P55" s="426">
        <v>7</v>
      </c>
      <c r="Q55" s="86" t="s">
        <v>328</v>
      </c>
      <c r="S55" s="426">
        <v>7</v>
      </c>
      <c r="T55" s="1163" t="s">
        <v>592</v>
      </c>
      <c r="U55" s="203" t="s">
        <v>723</v>
      </c>
      <c r="V55" s="7"/>
    </row>
    <row r="56" spans="1:22" ht="15.75" x14ac:dyDescent="0.25">
      <c r="A56" s="426">
        <v>8</v>
      </c>
      <c r="B56" s="515" t="s">
        <v>14</v>
      </c>
      <c r="C56" s="1549" t="s">
        <v>205</v>
      </c>
      <c r="D56" s="934" t="s">
        <v>130</v>
      </c>
      <c r="E56" s="524" t="s">
        <v>273</v>
      </c>
      <c r="F56" s="914" t="s">
        <v>798</v>
      </c>
      <c r="H56" s="426">
        <v>8</v>
      </c>
      <c r="I56" s="1549" t="s">
        <v>205</v>
      </c>
      <c r="J56" s="524"/>
      <c r="K56" s="426">
        <v>8</v>
      </c>
      <c r="L56" s="515" t="s">
        <v>14</v>
      </c>
      <c r="M56" s="261" t="s">
        <v>205</v>
      </c>
      <c r="N56" s="168"/>
      <c r="O56" s="516"/>
      <c r="P56" s="426">
        <v>8</v>
      </c>
      <c r="Q56" s="253" t="s">
        <v>205</v>
      </c>
      <c r="S56" s="426">
        <v>8</v>
      </c>
      <c r="T56" s="1163" t="s">
        <v>592</v>
      </c>
      <c r="U56" s="1251" t="s">
        <v>723</v>
      </c>
      <c r="V56" s="7"/>
    </row>
    <row r="57" spans="1:22" ht="15.75" x14ac:dyDescent="0.25">
      <c r="A57" s="426">
        <v>9</v>
      </c>
      <c r="B57" s="515" t="s">
        <v>51</v>
      </c>
      <c r="C57" s="1985" t="s">
        <v>148</v>
      </c>
      <c r="D57" s="934" t="s">
        <v>130</v>
      </c>
      <c r="E57" s="524"/>
      <c r="F57" s="908">
        <v>8.4</v>
      </c>
      <c r="H57" s="426">
        <v>9</v>
      </c>
      <c r="I57" s="1985" t="s">
        <v>148</v>
      </c>
      <c r="K57" s="426">
        <v>9</v>
      </c>
      <c r="L57" s="515" t="s">
        <v>51</v>
      </c>
      <c r="M57" s="1985" t="s">
        <v>148</v>
      </c>
      <c r="N57" s="168"/>
      <c r="O57" s="168"/>
      <c r="P57" s="426">
        <v>9</v>
      </c>
      <c r="Q57" s="1984" t="s">
        <v>148</v>
      </c>
      <c r="S57" s="426">
        <v>9</v>
      </c>
      <c r="T57" s="1354" t="s">
        <v>148</v>
      </c>
      <c r="U57" s="203" t="s">
        <v>130</v>
      </c>
      <c r="V57" s="7"/>
    </row>
    <row r="58" spans="1:22" ht="15.75" x14ac:dyDescent="0.25">
      <c r="A58" s="426">
        <v>10</v>
      </c>
      <c r="B58" s="515" t="s">
        <v>35</v>
      </c>
      <c r="C58" s="1985" t="s">
        <v>952</v>
      </c>
      <c r="D58" s="934" t="s">
        <v>44</v>
      </c>
      <c r="F58" s="908"/>
      <c r="H58" s="426">
        <v>10</v>
      </c>
      <c r="I58" s="1985" t="s">
        <v>952</v>
      </c>
      <c r="J58" s="115"/>
      <c r="K58" s="426">
        <v>10</v>
      </c>
      <c r="L58" s="515" t="s">
        <v>35</v>
      </c>
      <c r="M58" s="1985" t="s">
        <v>952</v>
      </c>
      <c r="N58" s="168"/>
      <c r="O58" s="516"/>
      <c r="P58" s="426">
        <v>10</v>
      </c>
      <c r="Q58" s="1985" t="s">
        <v>952</v>
      </c>
      <c r="S58" s="426">
        <v>10</v>
      </c>
      <c r="T58" s="1985" t="s">
        <v>952</v>
      </c>
      <c r="U58" s="203" t="s">
        <v>44</v>
      </c>
      <c r="V58" s="7"/>
    </row>
    <row r="59" spans="1:22" ht="15.75" x14ac:dyDescent="0.25">
      <c r="A59" s="426">
        <v>11</v>
      </c>
      <c r="B59" s="515" t="s">
        <v>52</v>
      </c>
      <c r="C59" s="69"/>
      <c r="D59" s="934" t="s">
        <v>44</v>
      </c>
      <c r="F59" s="908"/>
      <c r="H59" s="426">
        <v>11</v>
      </c>
      <c r="I59" s="69"/>
      <c r="J59" s="115"/>
      <c r="K59" s="426">
        <v>11</v>
      </c>
      <c r="L59" s="515" t="s">
        <v>52</v>
      </c>
      <c r="M59" s="69"/>
      <c r="N59" s="168"/>
      <c r="O59" s="516"/>
      <c r="P59" s="426">
        <v>11</v>
      </c>
      <c r="Q59" s="77"/>
      <c r="S59" s="426">
        <v>11</v>
      </c>
      <c r="T59" s="1238"/>
      <c r="U59" s="203" t="s">
        <v>44</v>
      </c>
      <c r="V59" s="7"/>
    </row>
    <row r="60" spans="1:22" ht="15.75" x14ac:dyDescent="0.25">
      <c r="A60" s="426">
        <v>12</v>
      </c>
      <c r="B60" s="515" t="s">
        <v>53</v>
      </c>
      <c r="C60" s="641" t="s">
        <v>612</v>
      </c>
      <c r="D60" s="934" t="s">
        <v>130</v>
      </c>
      <c r="F60" s="50"/>
      <c r="H60" s="426">
        <v>12</v>
      </c>
      <c r="I60" s="701" t="s">
        <v>654</v>
      </c>
      <c r="J60" s="524" t="s">
        <v>273</v>
      </c>
      <c r="K60" s="426">
        <v>12</v>
      </c>
      <c r="L60" s="515" t="s">
        <v>53</v>
      </c>
      <c r="M60" s="701" t="s">
        <v>686</v>
      </c>
      <c r="N60" s="524" t="s">
        <v>273</v>
      </c>
      <c r="O60" s="516"/>
      <c r="P60" s="426">
        <v>12</v>
      </c>
      <c r="Q60" s="701" t="s">
        <v>685</v>
      </c>
      <c r="S60" s="426">
        <v>12</v>
      </c>
      <c r="T60" s="1163" t="s">
        <v>592</v>
      </c>
      <c r="U60" s="203" t="s">
        <v>723</v>
      </c>
      <c r="V60" s="7"/>
    </row>
    <row r="61" spans="1:22" ht="15.75" x14ac:dyDescent="0.25">
      <c r="A61" s="426">
        <v>13</v>
      </c>
      <c r="B61" s="515" t="s">
        <v>54</v>
      </c>
      <c r="C61" s="85" t="s">
        <v>614</v>
      </c>
      <c r="D61" s="934" t="s">
        <v>130</v>
      </c>
      <c r="F61" s="916"/>
      <c r="H61" s="426">
        <v>13</v>
      </c>
      <c r="I61" s="85" t="s">
        <v>614</v>
      </c>
      <c r="K61" s="426">
        <v>13</v>
      </c>
      <c r="L61" s="515" t="s">
        <v>54</v>
      </c>
      <c r="M61" s="731" t="s">
        <v>687</v>
      </c>
      <c r="N61" s="516"/>
      <c r="O61" s="516"/>
      <c r="P61" s="426">
        <v>13</v>
      </c>
      <c r="Q61" s="731" t="s">
        <v>687</v>
      </c>
      <c r="S61" s="426">
        <v>13</v>
      </c>
      <c r="T61" s="1163" t="s">
        <v>592</v>
      </c>
      <c r="U61" s="203" t="s">
        <v>723</v>
      </c>
      <c r="V61" s="7"/>
    </row>
    <row r="62" spans="1:22" ht="15.75" x14ac:dyDescent="0.25">
      <c r="A62" s="426">
        <v>14</v>
      </c>
      <c r="B62" s="515" t="s">
        <v>37</v>
      </c>
      <c r="C62" s="85" t="s">
        <v>615</v>
      </c>
      <c r="D62" s="934" t="s">
        <v>44</v>
      </c>
      <c r="F62" s="916"/>
      <c r="H62" s="426">
        <v>14</v>
      </c>
      <c r="I62" s="85" t="s">
        <v>615</v>
      </c>
      <c r="K62" s="426">
        <v>14</v>
      </c>
      <c r="L62" s="515" t="s">
        <v>37</v>
      </c>
      <c r="M62" s="731" t="s">
        <v>688</v>
      </c>
      <c r="N62" s="516"/>
      <c r="O62" s="516"/>
      <c r="P62" s="426">
        <v>14</v>
      </c>
      <c r="Q62" s="731" t="s">
        <v>688</v>
      </c>
      <c r="S62" s="426">
        <v>14</v>
      </c>
      <c r="T62" s="1163" t="s">
        <v>592</v>
      </c>
      <c r="U62" s="203" t="s">
        <v>723</v>
      </c>
      <c r="V62" s="7"/>
    </row>
    <row r="63" spans="1:22" ht="15.75" x14ac:dyDescent="0.25">
      <c r="A63" s="426">
        <v>15</v>
      </c>
      <c r="B63" s="515" t="s">
        <v>55</v>
      </c>
      <c r="C63" s="1163" t="s">
        <v>901</v>
      </c>
      <c r="D63" s="934" t="s">
        <v>723</v>
      </c>
      <c r="F63" s="908"/>
      <c r="H63" s="426">
        <v>15</v>
      </c>
      <c r="I63" s="1163" t="s">
        <v>901</v>
      </c>
      <c r="K63" s="426">
        <v>15</v>
      </c>
      <c r="L63" s="515" t="s">
        <v>55</v>
      </c>
      <c r="M63" s="1163" t="s">
        <v>901</v>
      </c>
      <c r="N63" s="516"/>
      <c r="O63" s="516"/>
      <c r="P63" s="426">
        <v>15</v>
      </c>
      <c r="Q63" s="1163" t="s">
        <v>901</v>
      </c>
      <c r="S63" s="426">
        <v>15</v>
      </c>
      <c r="T63" s="1163" t="s">
        <v>592</v>
      </c>
      <c r="U63" s="203" t="s">
        <v>723</v>
      </c>
      <c r="V63" s="7"/>
    </row>
    <row r="64" spans="1:22" ht="15.75" x14ac:dyDescent="0.25">
      <c r="A64" s="426">
        <v>16</v>
      </c>
      <c r="B64" s="515" t="s">
        <v>56</v>
      </c>
      <c r="C64" s="655"/>
      <c r="D64" s="934" t="s">
        <v>44</v>
      </c>
      <c r="E64" s="524" t="s">
        <v>273</v>
      </c>
      <c r="F64" s="908">
        <v>5.3</v>
      </c>
      <c r="H64" s="426">
        <v>16</v>
      </c>
      <c r="I64" s="655"/>
      <c r="K64" s="426">
        <v>16</v>
      </c>
      <c r="L64" s="515" t="s">
        <v>56</v>
      </c>
      <c r="M64" s="655"/>
      <c r="N64" s="516"/>
      <c r="O64" s="516"/>
      <c r="P64" s="426">
        <v>16</v>
      </c>
      <c r="Q64" s="733"/>
      <c r="S64" s="426">
        <v>16</v>
      </c>
      <c r="T64" s="1163" t="s">
        <v>592</v>
      </c>
      <c r="U64" s="203" t="s">
        <v>723</v>
      </c>
      <c r="V64" s="7"/>
    </row>
    <row r="65" spans="1:22" ht="15.75" x14ac:dyDescent="0.25">
      <c r="A65" s="426">
        <v>17</v>
      </c>
      <c r="B65" s="515" t="s">
        <v>57</v>
      </c>
      <c r="C65" s="78"/>
      <c r="D65" s="934" t="s">
        <v>43</v>
      </c>
      <c r="E65" s="524" t="s">
        <v>273</v>
      </c>
      <c r="F65" s="915">
        <v>5.4</v>
      </c>
      <c r="H65" s="426">
        <v>17</v>
      </c>
      <c r="I65" s="78"/>
      <c r="K65" s="426">
        <v>17</v>
      </c>
      <c r="L65" s="515" t="s">
        <v>57</v>
      </c>
      <c r="M65" s="653"/>
      <c r="N65" s="516"/>
      <c r="O65" s="516"/>
      <c r="P65" s="426">
        <v>17</v>
      </c>
      <c r="Q65" s="700"/>
      <c r="S65" s="426">
        <v>17</v>
      </c>
      <c r="T65" s="1163" t="s">
        <v>592</v>
      </c>
      <c r="U65" s="203" t="s">
        <v>723</v>
      </c>
      <c r="V65" s="7"/>
    </row>
    <row r="66" spans="1:22" ht="15.75" x14ac:dyDescent="0.25">
      <c r="A66" s="426">
        <v>18</v>
      </c>
      <c r="B66" s="515" t="s">
        <v>129</v>
      </c>
      <c r="C66" s="248" t="s">
        <v>136</v>
      </c>
      <c r="D66" s="934" t="s">
        <v>130</v>
      </c>
      <c r="E66" s="524" t="s">
        <v>273</v>
      </c>
      <c r="F66" s="908">
        <v>6.3</v>
      </c>
      <c r="H66" s="426">
        <v>18</v>
      </c>
      <c r="I66" s="248" t="s">
        <v>136</v>
      </c>
      <c r="K66" s="426">
        <v>18</v>
      </c>
      <c r="L66" s="515" t="s">
        <v>129</v>
      </c>
      <c r="M66" s="248" t="s">
        <v>136</v>
      </c>
      <c r="N66" s="516"/>
      <c r="O66" s="516"/>
      <c r="P66" s="426">
        <v>18</v>
      </c>
      <c r="Q66" s="253" t="s">
        <v>136</v>
      </c>
      <c r="S66" s="426">
        <v>18</v>
      </c>
      <c r="T66" s="1163" t="s">
        <v>592</v>
      </c>
      <c r="U66" s="203" t="s">
        <v>723</v>
      </c>
      <c r="V66" s="7"/>
    </row>
    <row r="67" spans="1:22" ht="15.75" x14ac:dyDescent="0.25">
      <c r="A67" s="426">
        <v>19</v>
      </c>
      <c r="B67" s="515" t="s">
        <v>17</v>
      </c>
      <c r="C67" s="248" t="b">
        <v>0</v>
      </c>
      <c r="D67" s="934" t="s">
        <v>130</v>
      </c>
      <c r="F67" s="908"/>
      <c r="H67" s="426">
        <v>19</v>
      </c>
      <c r="I67" s="248" t="b">
        <v>0</v>
      </c>
      <c r="K67" s="426">
        <v>19</v>
      </c>
      <c r="L67" s="515" t="s">
        <v>17</v>
      </c>
      <c r="M67" s="248" t="b">
        <v>0</v>
      </c>
      <c r="N67" s="516"/>
      <c r="O67" s="516"/>
      <c r="P67" s="426">
        <v>19</v>
      </c>
      <c r="Q67" s="253" t="b">
        <v>0</v>
      </c>
      <c r="S67" s="426">
        <v>19</v>
      </c>
      <c r="T67" s="1163" t="s">
        <v>592</v>
      </c>
      <c r="U67" s="203" t="s">
        <v>723</v>
      </c>
      <c r="V67" s="7"/>
    </row>
    <row r="68" spans="1:22" ht="15.75" x14ac:dyDescent="0.25">
      <c r="A68" s="426">
        <v>20</v>
      </c>
      <c r="B68" s="515" t="s">
        <v>18</v>
      </c>
      <c r="C68" s="248" t="s">
        <v>111</v>
      </c>
      <c r="D68" s="545" t="s">
        <v>130</v>
      </c>
      <c r="E68" s="524"/>
      <c r="F68" s="908">
        <v>6.15</v>
      </c>
      <c r="H68" s="426">
        <v>20</v>
      </c>
      <c r="I68" s="248" t="s">
        <v>111</v>
      </c>
      <c r="K68" s="426">
        <v>20</v>
      </c>
      <c r="L68" s="515" t="s">
        <v>18</v>
      </c>
      <c r="M68" s="248" t="s">
        <v>111</v>
      </c>
      <c r="N68" s="516"/>
      <c r="O68" s="516"/>
      <c r="P68" s="426">
        <v>20</v>
      </c>
      <c r="Q68" s="253" t="s">
        <v>111</v>
      </c>
      <c r="S68" s="426">
        <v>20</v>
      </c>
      <c r="T68" s="1163" t="s">
        <v>592</v>
      </c>
      <c r="U68" s="203" t="s">
        <v>723</v>
      </c>
      <c r="V68" s="7"/>
    </row>
    <row r="69" spans="1:22" ht="15.75" x14ac:dyDescent="0.25">
      <c r="A69" s="426">
        <v>21</v>
      </c>
      <c r="B69" s="515" t="s">
        <v>58</v>
      </c>
      <c r="C69" s="248" t="b">
        <v>0</v>
      </c>
      <c r="D69" s="934" t="s">
        <v>130</v>
      </c>
      <c r="F69" s="908"/>
      <c r="H69" s="426">
        <v>21</v>
      </c>
      <c r="I69" s="248" t="b">
        <v>0</v>
      </c>
      <c r="K69" s="426">
        <v>21</v>
      </c>
      <c r="L69" s="515" t="s">
        <v>58</v>
      </c>
      <c r="M69" s="248" t="b">
        <v>0</v>
      </c>
      <c r="N69" s="516"/>
      <c r="O69" s="516"/>
      <c r="P69" s="426">
        <v>21</v>
      </c>
      <c r="Q69" s="253" t="b">
        <v>0</v>
      </c>
      <c r="S69" s="426">
        <v>21</v>
      </c>
      <c r="T69" s="1163" t="s">
        <v>592</v>
      </c>
      <c r="U69" s="203" t="s">
        <v>723</v>
      </c>
      <c r="V69" s="7"/>
    </row>
    <row r="70" spans="1:22" ht="15.75" x14ac:dyDescent="0.25">
      <c r="A70" s="426">
        <v>22</v>
      </c>
      <c r="B70" s="515" t="s">
        <v>80</v>
      </c>
      <c r="C70" s="71" t="s">
        <v>195</v>
      </c>
      <c r="D70" s="934" t="s">
        <v>130</v>
      </c>
      <c r="E70" s="524" t="s">
        <v>273</v>
      </c>
      <c r="F70" s="908"/>
      <c r="H70" s="426">
        <v>22</v>
      </c>
      <c r="I70" s="71" t="s">
        <v>195</v>
      </c>
      <c r="K70" s="426">
        <v>22</v>
      </c>
      <c r="L70" s="515" t="s">
        <v>619</v>
      </c>
      <c r="M70" s="71" t="s">
        <v>195</v>
      </c>
      <c r="N70" s="516"/>
      <c r="O70" s="516"/>
      <c r="P70" s="426">
        <v>22</v>
      </c>
      <c r="Q70" s="253" t="s">
        <v>195</v>
      </c>
      <c r="S70" s="426">
        <v>22</v>
      </c>
      <c r="T70" s="1163" t="s">
        <v>592</v>
      </c>
      <c r="U70" s="203" t="s">
        <v>723</v>
      </c>
      <c r="V70" s="7"/>
    </row>
    <row r="71" spans="1:22" ht="15.75" x14ac:dyDescent="0.25">
      <c r="A71" s="426">
        <v>23</v>
      </c>
      <c r="B71" s="515" t="s">
        <v>59</v>
      </c>
      <c r="C71" s="72">
        <v>-6.1000000000000004E-3</v>
      </c>
      <c r="D71" s="934" t="s">
        <v>44</v>
      </c>
      <c r="F71" s="919">
        <v>5.0999999999999996</v>
      </c>
      <c r="H71" s="426">
        <v>23</v>
      </c>
      <c r="I71" s="72">
        <v>-6.1000000000000004E-3</v>
      </c>
      <c r="K71" s="426">
        <v>23</v>
      </c>
      <c r="L71" s="515" t="s">
        <v>59</v>
      </c>
      <c r="M71" s="72">
        <v>-5.7000000000000002E-3</v>
      </c>
      <c r="N71" s="516"/>
      <c r="O71" s="516"/>
      <c r="P71" s="426">
        <v>23</v>
      </c>
      <c r="Q71" s="72">
        <v>-5.7000000000000002E-3</v>
      </c>
      <c r="S71" s="426">
        <v>23</v>
      </c>
      <c r="T71" s="1163" t="s">
        <v>592</v>
      </c>
      <c r="U71" s="203" t="s">
        <v>723</v>
      </c>
      <c r="V71" s="7"/>
    </row>
    <row r="72" spans="1:22" ht="15.75" x14ac:dyDescent="0.25">
      <c r="A72" s="426">
        <v>24</v>
      </c>
      <c r="B72" s="515" t="s">
        <v>60</v>
      </c>
      <c r="C72" s="248" t="s">
        <v>112</v>
      </c>
      <c r="D72" s="934" t="s">
        <v>44</v>
      </c>
      <c r="F72" s="908"/>
      <c r="H72" s="426">
        <v>24</v>
      </c>
      <c r="I72" s="248" t="s">
        <v>112</v>
      </c>
      <c r="K72" s="426">
        <v>24</v>
      </c>
      <c r="L72" s="515" t="s">
        <v>60</v>
      </c>
      <c r="M72" s="248" t="s">
        <v>112</v>
      </c>
      <c r="N72" s="516"/>
      <c r="O72" s="516"/>
      <c r="P72" s="426">
        <v>24</v>
      </c>
      <c r="Q72" s="253" t="s">
        <v>112</v>
      </c>
      <c r="S72" s="426">
        <v>24</v>
      </c>
      <c r="T72" s="1163" t="s">
        <v>592</v>
      </c>
      <c r="U72" s="203" t="s">
        <v>723</v>
      </c>
      <c r="V72" s="7"/>
    </row>
    <row r="73" spans="1:22" ht="15.75" x14ac:dyDescent="0.25">
      <c r="A73" s="426">
        <v>25</v>
      </c>
      <c r="B73" s="515" t="s">
        <v>61</v>
      </c>
      <c r="C73" s="68"/>
      <c r="D73" s="934" t="s">
        <v>44</v>
      </c>
      <c r="F73" s="908"/>
      <c r="H73" s="426">
        <v>25</v>
      </c>
      <c r="I73" s="68"/>
      <c r="K73" s="426">
        <v>25</v>
      </c>
      <c r="L73" s="515" t="s">
        <v>61</v>
      </c>
      <c r="M73" s="68"/>
      <c r="N73" s="516"/>
      <c r="O73" s="516"/>
      <c r="P73" s="426">
        <v>25</v>
      </c>
      <c r="Q73" s="77"/>
      <c r="S73" s="426">
        <v>25</v>
      </c>
      <c r="T73" s="1163" t="s">
        <v>592</v>
      </c>
      <c r="U73" s="203" t="s">
        <v>723</v>
      </c>
      <c r="V73" s="7"/>
    </row>
    <row r="74" spans="1:22" ht="15.75" x14ac:dyDescent="0.25">
      <c r="A74" s="426">
        <v>26</v>
      </c>
      <c r="B74" s="515" t="s">
        <v>62</v>
      </c>
      <c r="C74" s="68"/>
      <c r="D74" s="934" t="s">
        <v>44</v>
      </c>
      <c r="F74" s="908"/>
      <c r="H74" s="426">
        <v>26</v>
      </c>
      <c r="I74" s="68"/>
      <c r="K74" s="426">
        <v>26</v>
      </c>
      <c r="L74" s="515" t="s">
        <v>62</v>
      </c>
      <c r="M74" s="68"/>
      <c r="N74" s="516"/>
      <c r="O74" s="516"/>
      <c r="P74" s="426">
        <v>26</v>
      </c>
      <c r="Q74" s="77"/>
      <c r="S74" s="426">
        <v>26</v>
      </c>
      <c r="T74" s="1163" t="s">
        <v>592</v>
      </c>
      <c r="U74" s="203" t="s">
        <v>723</v>
      </c>
      <c r="V74" s="7"/>
    </row>
    <row r="75" spans="1:22" ht="15.75" x14ac:dyDescent="0.25">
      <c r="A75" s="426">
        <v>27</v>
      </c>
      <c r="B75" s="515" t="s">
        <v>63</v>
      </c>
      <c r="C75" s="68"/>
      <c r="D75" s="934" t="s">
        <v>44</v>
      </c>
      <c r="F75" s="908"/>
      <c r="H75" s="426">
        <v>27</v>
      </c>
      <c r="I75" s="68"/>
      <c r="K75" s="426">
        <v>27</v>
      </c>
      <c r="L75" s="515" t="s">
        <v>63</v>
      </c>
      <c r="M75" s="68"/>
      <c r="N75" s="516"/>
      <c r="O75" s="516"/>
      <c r="P75" s="426">
        <v>27</v>
      </c>
      <c r="Q75" s="77"/>
      <c r="S75" s="426">
        <v>27</v>
      </c>
      <c r="T75" s="1163" t="s">
        <v>592</v>
      </c>
      <c r="U75" s="203" t="s">
        <v>723</v>
      </c>
      <c r="V75" s="7"/>
    </row>
    <row r="76" spans="1:22" ht="15.75" x14ac:dyDescent="0.25">
      <c r="A76" s="426">
        <v>28</v>
      </c>
      <c r="B76" s="515" t="s">
        <v>64</v>
      </c>
      <c r="C76" s="68"/>
      <c r="D76" s="934" t="s">
        <v>44</v>
      </c>
      <c r="F76" s="908"/>
      <c r="H76" s="426">
        <v>28</v>
      </c>
      <c r="I76" s="68"/>
      <c r="K76" s="426">
        <v>28</v>
      </c>
      <c r="L76" s="515" t="s">
        <v>64</v>
      </c>
      <c r="M76" s="68"/>
      <c r="N76" s="516"/>
      <c r="O76" s="516"/>
      <c r="P76" s="426">
        <v>28</v>
      </c>
      <c r="Q76" s="77"/>
      <c r="S76" s="426">
        <v>28</v>
      </c>
      <c r="T76" s="1163" t="s">
        <v>592</v>
      </c>
      <c r="U76" s="203" t="s">
        <v>723</v>
      </c>
      <c r="V76" s="7"/>
    </row>
    <row r="77" spans="1:22" ht="15.75" x14ac:dyDescent="0.25">
      <c r="A77" s="426">
        <v>29</v>
      </c>
      <c r="B77" s="515" t="s">
        <v>65</v>
      </c>
      <c r="C77" s="68"/>
      <c r="D77" s="934" t="s">
        <v>44</v>
      </c>
      <c r="F77" s="908"/>
      <c r="H77" s="426">
        <v>29</v>
      </c>
      <c r="I77" s="68"/>
      <c r="K77" s="426">
        <v>29</v>
      </c>
      <c r="L77" s="515" t="s">
        <v>65</v>
      </c>
      <c r="M77" s="68"/>
      <c r="N77" s="516"/>
      <c r="O77" s="516"/>
      <c r="P77" s="426">
        <v>29</v>
      </c>
      <c r="Q77" s="77"/>
      <c r="S77" s="426">
        <v>29</v>
      </c>
      <c r="T77" s="1163" t="s">
        <v>592</v>
      </c>
      <c r="U77" s="203" t="s">
        <v>723</v>
      </c>
      <c r="V77" s="7"/>
    </row>
    <row r="78" spans="1:22" ht="15.75" x14ac:dyDescent="0.25">
      <c r="A78" s="426">
        <v>30</v>
      </c>
      <c r="B78" s="515" t="s">
        <v>66</v>
      </c>
      <c r="C78" s="68"/>
      <c r="D78" s="934" t="s">
        <v>44</v>
      </c>
      <c r="F78" s="908"/>
      <c r="H78" s="426">
        <v>30</v>
      </c>
      <c r="I78" s="68"/>
      <c r="K78" s="426">
        <v>30</v>
      </c>
      <c r="L78" s="515" t="s">
        <v>66</v>
      </c>
      <c r="M78" s="68"/>
      <c r="N78" s="516"/>
      <c r="O78" s="516"/>
      <c r="P78" s="426">
        <v>30</v>
      </c>
      <c r="Q78" s="77"/>
      <c r="S78" s="426">
        <v>30</v>
      </c>
      <c r="T78" s="1163" t="s">
        <v>592</v>
      </c>
      <c r="U78" s="203" t="s">
        <v>723</v>
      </c>
      <c r="V78" s="7"/>
    </row>
    <row r="79" spans="1:22" ht="15.75" x14ac:dyDescent="0.25">
      <c r="A79" s="426">
        <v>31</v>
      </c>
      <c r="B79" s="515" t="s">
        <v>67</v>
      </c>
      <c r="C79" s="68"/>
      <c r="D79" s="934" t="s">
        <v>44</v>
      </c>
      <c r="F79" s="908"/>
      <c r="H79" s="426">
        <v>31</v>
      </c>
      <c r="I79" s="68"/>
      <c r="K79" s="426">
        <v>31</v>
      </c>
      <c r="L79" s="515" t="s">
        <v>67</v>
      </c>
      <c r="M79" s="68"/>
      <c r="N79" s="516"/>
      <c r="O79" s="516"/>
      <c r="P79" s="426">
        <v>31</v>
      </c>
      <c r="Q79" s="77"/>
      <c r="S79" s="426">
        <v>31</v>
      </c>
      <c r="T79" s="1163" t="s">
        <v>592</v>
      </c>
      <c r="U79" s="203" t="s">
        <v>723</v>
      </c>
      <c r="V79" s="7"/>
    </row>
    <row r="80" spans="1:22" ht="15.75" x14ac:dyDescent="0.25">
      <c r="A80" s="426">
        <v>32</v>
      </c>
      <c r="B80" s="515" t="s">
        <v>68</v>
      </c>
      <c r="C80" s="68"/>
      <c r="D80" s="934" t="s">
        <v>44</v>
      </c>
      <c r="F80" s="908"/>
      <c r="H80" s="426">
        <v>32</v>
      </c>
      <c r="I80" s="68"/>
      <c r="K80" s="426">
        <v>32</v>
      </c>
      <c r="L80" s="515" t="s">
        <v>68</v>
      </c>
      <c r="M80" s="68"/>
      <c r="N80" s="516"/>
      <c r="O80" s="516"/>
      <c r="P80" s="426">
        <v>32</v>
      </c>
      <c r="Q80" s="77"/>
      <c r="S80" s="426">
        <v>32</v>
      </c>
      <c r="T80" s="1163" t="s">
        <v>592</v>
      </c>
      <c r="U80" s="203" t="s">
        <v>723</v>
      </c>
      <c r="V80" s="7"/>
    </row>
    <row r="81" spans="1:23" ht="15.75" x14ac:dyDescent="0.25">
      <c r="A81" s="426">
        <v>35</v>
      </c>
      <c r="B81" s="515" t="s">
        <v>72</v>
      </c>
      <c r="C81" s="68"/>
      <c r="D81" s="934" t="s">
        <v>43</v>
      </c>
      <c r="F81" s="908"/>
      <c r="H81" s="426">
        <v>35</v>
      </c>
      <c r="I81" s="68"/>
      <c r="K81" s="426">
        <v>35</v>
      </c>
      <c r="L81" s="515" t="s">
        <v>72</v>
      </c>
      <c r="M81" s="68"/>
      <c r="N81" s="516"/>
      <c r="O81" s="516"/>
      <c r="P81" s="426">
        <v>35</v>
      </c>
      <c r="Q81" s="77"/>
      <c r="S81" s="426">
        <v>35</v>
      </c>
      <c r="T81" s="1163" t="s">
        <v>592</v>
      </c>
      <c r="U81" s="203" t="s">
        <v>723</v>
      </c>
      <c r="V81" s="7"/>
    </row>
    <row r="82" spans="1:23" ht="15.75" x14ac:dyDescent="0.25">
      <c r="A82" s="426">
        <v>36</v>
      </c>
      <c r="B82" s="515" t="s">
        <v>73</v>
      </c>
      <c r="C82" s="68"/>
      <c r="D82" s="934" t="s">
        <v>44</v>
      </c>
      <c r="F82" s="908"/>
      <c r="H82" s="426">
        <v>36</v>
      </c>
      <c r="I82" s="68"/>
      <c r="K82" s="426">
        <v>36</v>
      </c>
      <c r="L82" s="515" t="s">
        <v>73</v>
      </c>
      <c r="M82" s="68"/>
      <c r="N82" s="516"/>
      <c r="O82" s="516"/>
      <c r="P82" s="426">
        <v>36</v>
      </c>
      <c r="Q82" s="77"/>
      <c r="S82" s="426">
        <v>36</v>
      </c>
      <c r="T82" s="1163" t="s">
        <v>592</v>
      </c>
      <c r="U82" s="203" t="s">
        <v>723</v>
      </c>
      <c r="V82" s="7"/>
    </row>
    <row r="83" spans="1:23" ht="15.75" x14ac:dyDescent="0.25">
      <c r="A83" s="426">
        <v>37</v>
      </c>
      <c r="B83" s="515" t="s">
        <v>69</v>
      </c>
      <c r="C83" s="251">
        <v>50000000</v>
      </c>
      <c r="D83" s="934" t="s">
        <v>130</v>
      </c>
      <c r="F83" s="909"/>
      <c r="H83" s="426">
        <v>37</v>
      </c>
      <c r="I83" s="251">
        <v>50000000</v>
      </c>
      <c r="K83" s="426">
        <v>37</v>
      </c>
      <c r="L83" s="515" t="s">
        <v>69</v>
      </c>
      <c r="M83" s="251">
        <v>15000000</v>
      </c>
      <c r="N83" s="516"/>
      <c r="O83" s="516"/>
      <c r="P83" s="426">
        <v>37</v>
      </c>
      <c r="Q83" s="345">
        <v>15000000</v>
      </c>
      <c r="S83" s="426">
        <v>37</v>
      </c>
      <c r="T83" s="1163" t="s">
        <v>592</v>
      </c>
      <c r="U83" s="203" t="s">
        <v>723</v>
      </c>
      <c r="V83" s="7"/>
    </row>
    <row r="84" spans="1:23" ht="15.75" x14ac:dyDescent="0.25">
      <c r="A84" s="426">
        <v>38</v>
      </c>
      <c r="B84" s="515" t="s">
        <v>70</v>
      </c>
      <c r="C84" s="251">
        <v>49999994.06944444</v>
      </c>
      <c r="D84" s="934" t="s">
        <v>44</v>
      </c>
      <c r="F84" s="909"/>
      <c r="H84" s="426">
        <v>38</v>
      </c>
      <c r="I84" s="251">
        <v>49999994.06944444</v>
      </c>
      <c r="K84" s="426">
        <v>38</v>
      </c>
      <c r="L84" s="515" t="s">
        <v>70</v>
      </c>
      <c r="M84" s="96">
        <v>14993350</v>
      </c>
      <c r="N84" s="516"/>
      <c r="O84" s="516"/>
      <c r="P84" s="426">
        <v>38</v>
      </c>
      <c r="Q84" s="96">
        <v>14993350</v>
      </c>
      <c r="S84" s="426">
        <v>38</v>
      </c>
      <c r="T84" s="1163" t="s">
        <v>592</v>
      </c>
      <c r="U84" s="203" t="s">
        <v>723</v>
      </c>
      <c r="V84" s="7"/>
    </row>
    <row r="85" spans="1:23" ht="15.75" x14ac:dyDescent="0.25">
      <c r="A85" s="426">
        <v>39</v>
      </c>
      <c r="B85" s="515" t="s">
        <v>71</v>
      </c>
      <c r="C85" s="248" t="s">
        <v>99</v>
      </c>
      <c r="D85" s="934" t="s">
        <v>130</v>
      </c>
      <c r="F85" s="908"/>
      <c r="H85" s="426">
        <v>39</v>
      </c>
      <c r="I85" s="248" t="s">
        <v>99</v>
      </c>
      <c r="K85" s="426">
        <v>39</v>
      </c>
      <c r="L85" s="515" t="s">
        <v>71</v>
      </c>
      <c r="M85" s="291" t="s">
        <v>99</v>
      </c>
      <c r="N85" s="516"/>
      <c r="O85" s="516"/>
      <c r="P85" s="426">
        <v>39</v>
      </c>
      <c r="Q85" s="291" t="s">
        <v>99</v>
      </c>
      <c r="S85" s="426">
        <v>39</v>
      </c>
      <c r="T85" s="1163" t="s">
        <v>592</v>
      </c>
      <c r="U85" s="940" t="s">
        <v>723</v>
      </c>
      <c r="V85" s="7"/>
    </row>
    <row r="86" spans="1:23" ht="15.75" x14ac:dyDescent="0.25">
      <c r="A86" s="426">
        <v>73</v>
      </c>
      <c r="B86" s="515" t="s">
        <v>81</v>
      </c>
      <c r="C86" s="1809" t="b">
        <v>1</v>
      </c>
      <c r="D86" s="545" t="s">
        <v>130</v>
      </c>
      <c r="F86" s="908">
        <v>6.1</v>
      </c>
      <c r="H86" s="426">
        <v>73</v>
      </c>
      <c r="I86" s="1809" t="b">
        <v>1</v>
      </c>
      <c r="K86" s="426">
        <v>73</v>
      </c>
      <c r="L86" s="515" t="s">
        <v>81</v>
      </c>
      <c r="M86" s="1809" t="b">
        <v>1</v>
      </c>
      <c r="N86" s="516"/>
      <c r="O86" s="516"/>
      <c r="P86" s="426">
        <v>73</v>
      </c>
      <c r="Q86" s="1809" t="b">
        <v>1</v>
      </c>
      <c r="S86" s="426">
        <v>73</v>
      </c>
      <c r="T86" s="1809" t="b">
        <v>1</v>
      </c>
      <c r="U86" s="1214" t="s">
        <v>130</v>
      </c>
      <c r="V86" s="7"/>
    </row>
    <row r="87" spans="1:23" ht="15.75" x14ac:dyDescent="0.25">
      <c r="A87" s="426">
        <v>74</v>
      </c>
      <c r="B87" s="515" t="s">
        <v>78</v>
      </c>
      <c r="C87" s="1163" t="s">
        <v>901</v>
      </c>
      <c r="D87" s="935" t="s">
        <v>723</v>
      </c>
      <c r="E87" s="524"/>
      <c r="F87" s="908"/>
      <c r="H87" s="1091">
        <v>74</v>
      </c>
      <c r="I87" s="1163" t="s">
        <v>901</v>
      </c>
      <c r="K87" s="1091">
        <v>74</v>
      </c>
      <c r="L87" s="515" t="s">
        <v>78</v>
      </c>
      <c r="M87" s="1163" t="s">
        <v>901</v>
      </c>
      <c r="N87" s="516"/>
      <c r="O87" s="516"/>
      <c r="P87" s="1091">
        <v>74</v>
      </c>
      <c r="Q87" s="1163" t="s">
        <v>901</v>
      </c>
      <c r="S87" s="1091">
        <v>74</v>
      </c>
      <c r="T87" s="232" t="s">
        <v>192</v>
      </c>
      <c r="U87" s="203" t="s">
        <v>44</v>
      </c>
      <c r="V87" s="524" t="s">
        <v>273</v>
      </c>
    </row>
    <row r="88" spans="1:23" ht="15.75" x14ac:dyDescent="0.25">
      <c r="A88" s="426">
        <v>75</v>
      </c>
      <c r="B88" s="515" t="s">
        <v>19</v>
      </c>
      <c r="C88" s="511"/>
      <c r="D88" s="545" t="s">
        <v>44</v>
      </c>
      <c r="E88" s="524" t="s">
        <v>273</v>
      </c>
      <c r="F88" s="916"/>
      <c r="H88" s="426">
        <v>75</v>
      </c>
      <c r="I88" s="466"/>
      <c r="K88" s="426">
        <v>75</v>
      </c>
      <c r="L88" s="515" t="s">
        <v>19</v>
      </c>
      <c r="M88" s="466"/>
      <c r="N88" s="516"/>
      <c r="O88" s="516"/>
      <c r="P88" s="426">
        <v>75</v>
      </c>
      <c r="Q88" s="466"/>
      <c r="S88" s="426">
        <v>75</v>
      </c>
      <c r="T88" s="71" t="s">
        <v>113</v>
      </c>
      <c r="U88" s="1214" t="s">
        <v>44</v>
      </c>
      <c r="V88" s="22" t="s">
        <v>113</v>
      </c>
    </row>
    <row r="89" spans="1:23" ht="15.75" x14ac:dyDescent="0.25">
      <c r="A89" s="426">
        <v>76</v>
      </c>
      <c r="B89" s="1006" t="s">
        <v>30</v>
      </c>
      <c r="C89" s="68"/>
      <c r="D89" s="545" t="s">
        <v>44</v>
      </c>
      <c r="F89" s="908"/>
      <c r="H89" s="426">
        <v>76</v>
      </c>
      <c r="I89" s="68"/>
      <c r="K89" s="426">
        <v>76</v>
      </c>
      <c r="L89" s="1006" t="s">
        <v>30</v>
      </c>
      <c r="M89" s="68"/>
      <c r="N89" s="516"/>
      <c r="O89" s="516"/>
      <c r="P89" s="426">
        <v>76</v>
      </c>
      <c r="Q89" s="68"/>
      <c r="S89" s="426">
        <v>76</v>
      </c>
      <c r="T89" s="68"/>
      <c r="U89" s="1214" t="s">
        <v>44</v>
      </c>
      <c r="V89" s="315"/>
    </row>
    <row r="90" spans="1:23" ht="15.75" x14ac:dyDescent="0.25">
      <c r="A90" s="426">
        <v>77</v>
      </c>
      <c r="B90" s="1006" t="s">
        <v>31</v>
      </c>
      <c r="C90" s="68"/>
      <c r="D90" s="545" t="s">
        <v>44</v>
      </c>
      <c r="F90" s="908"/>
      <c r="H90" s="426">
        <v>77</v>
      </c>
      <c r="I90" s="68"/>
      <c r="K90" s="426">
        <v>77</v>
      </c>
      <c r="L90" s="1006" t="s">
        <v>31</v>
      </c>
      <c r="M90" s="68"/>
      <c r="N90" s="516"/>
      <c r="O90" s="516"/>
      <c r="P90" s="426">
        <v>77</v>
      </c>
      <c r="Q90" s="68"/>
      <c r="S90" s="426">
        <v>77</v>
      </c>
      <c r="T90" s="68"/>
      <c r="U90" s="1214" t="s">
        <v>44</v>
      </c>
      <c r="V90" s="315"/>
    </row>
    <row r="91" spans="1:23" ht="15.75" x14ac:dyDescent="0.25">
      <c r="A91" s="426">
        <v>78</v>
      </c>
      <c r="B91" s="1006" t="s">
        <v>77</v>
      </c>
      <c r="C91" s="68"/>
      <c r="D91" s="545" t="s">
        <v>44</v>
      </c>
      <c r="F91" s="908"/>
      <c r="H91" s="426">
        <v>78</v>
      </c>
      <c r="I91" s="68"/>
      <c r="K91" s="426">
        <v>78</v>
      </c>
      <c r="L91" s="1006" t="s">
        <v>77</v>
      </c>
      <c r="M91" s="68"/>
      <c r="N91" s="516"/>
      <c r="O91" s="516"/>
      <c r="P91" s="426">
        <v>78</v>
      </c>
      <c r="Q91" s="68"/>
      <c r="S91" s="426">
        <v>78</v>
      </c>
      <c r="T91" s="316" t="s">
        <v>92</v>
      </c>
      <c r="U91" s="1214" t="s">
        <v>44</v>
      </c>
      <c r="V91" s="316" t="s">
        <v>154</v>
      </c>
    </row>
    <row r="92" spans="1:23" ht="15.75" x14ac:dyDescent="0.25">
      <c r="A92" s="426">
        <v>79</v>
      </c>
      <c r="B92" s="1006" t="s">
        <v>76</v>
      </c>
      <c r="C92" s="68"/>
      <c r="D92" s="545" t="s">
        <v>44</v>
      </c>
      <c r="F92" s="908"/>
      <c r="H92" s="426">
        <v>79</v>
      </c>
      <c r="I92" s="68"/>
      <c r="K92" s="426">
        <v>79</v>
      </c>
      <c r="L92" s="1006" t="s">
        <v>76</v>
      </c>
      <c r="M92" s="68"/>
      <c r="N92" s="516"/>
      <c r="O92" s="516"/>
      <c r="P92" s="426">
        <v>79</v>
      </c>
      <c r="Q92" s="68"/>
      <c r="S92" s="426">
        <v>79</v>
      </c>
      <c r="T92" s="343" t="s">
        <v>118</v>
      </c>
      <c r="U92" s="1214" t="s">
        <v>44</v>
      </c>
      <c r="V92" s="343" t="s">
        <v>118</v>
      </c>
    </row>
    <row r="93" spans="1:23" ht="15.75" x14ac:dyDescent="0.25">
      <c r="A93" s="426">
        <v>83</v>
      </c>
      <c r="B93" s="1006" t="s">
        <v>20</v>
      </c>
      <c r="C93" s="61"/>
      <c r="D93" s="545" t="s">
        <v>44</v>
      </c>
      <c r="F93" s="908"/>
      <c r="H93" s="426">
        <v>83</v>
      </c>
      <c r="I93" s="61"/>
      <c r="K93" s="426">
        <v>83</v>
      </c>
      <c r="L93" s="1006" t="s">
        <v>20</v>
      </c>
      <c r="M93" s="61"/>
      <c r="N93" s="516"/>
      <c r="O93" s="516"/>
      <c r="P93" s="426">
        <v>83</v>
      </c>
      <c r="Q93" s="61"/>
      <c r="S93" s="426">
        <v>83</v>
      </c>
      <c r="T93" s="534">
        <v>-22750000</v>
      </c>
      <c r="U93" s="1214" t="s">
        <v>44</v>
      </c>
      <c r="V93" s="534">
        <v>-8481700</v>
      </c>
      <c r="W93" s="328" t="s">
        <v>273</v>
      </c>
    </row>
    <row r="94" spans="1:23" ht="15.75" x14ac:dyDescent="0.25">
      <c r="A94" s="426">
        <v>85</v>
      </c>
      <c r="B94" s="515" t="s">
        <v>21</v>
      </c>
      <c r="C94" s="68"/>
      <c r="D94" s="545" t="s">
        <v>43</v>
      </c>
      <c r="F94" s="918"/>
      <c r="H94" s="426">
        <v>85</v>
      </c>
      <c r="I94" s="68"/>
      <c r="K94" s="426">
        <v>85</v>
      </c>
      <c r="L94" s="515" t="s">
        <v>21</v>
      </c>
      <c r="M94" s="68"/>
      <c r="N94" s="516"/>
      <c r="O94" s="516"/>
      <c r="P94" s="426">
        <v>85</v>
      </c>
      <c r="Q94" s="68"/>
      <c r="S94" s="426">
        <v>85</v>
      </c>
      <c r="T94" s="316" t="s">
        <v>99</v>
      </c>
      <c r="U94" s="203" t="s">
        <v>43</v>
      </c>
      <c r="V94" s="316" t="s">
        <v>99</v>
      </c>
    </row>
    <row r="95" spans="1:23" ht="15.75" x14ac:dyDescent="0.25">
      <c r="A95" s="426">
        <v>86</v>
      </c>
      <c r="B95" s="515" t="s">
        <v>22</v>
      </c>
      <c r="C95" s="68"/>
      <c r="D95" s="545" t="s">
        <v>43</v>
      </c>
      <c r="F95" s="908"/>
      <c r="H95" s="426">
        <v>86</v>
      </c>
      <c r="I95" s="68"/>
      <c r="K95" s="426">
        <v>86</v>
      </c>
      <c r="L95" s="515" t="s">
        <v>22</v>
      </c>
      <c r="M95" s="68"/>
      <c r="N95" s="516"/>
      <c r="O95" s="516"/>
      <c r="P95" s="426">
        <v>86</v>
      </c>
      <c r="Q95" s="68"/>
      <c r="S95" s="426">
        <v>86</v>
      </c>
      <c r="T95" s="1238"/>
      <c r="U95" s="934" t="s">
        <v>43</v>
      </c>
      <c r="V95" s="1238"/>
      <c r="W95" s="328" t="s">
        <v>273</v>
      </c>
    </row>
    <row r="96" spans="1:23" ht="15.75" x14ac:dyDescent="0.25">
      <c r="A96" s="426">
        <v>87</v>
      </c>
      <c r="B96" s="515" t="s">
        <v>23</v>
      </c>
      <c r="C96" s="246"/>
      <c r="D96" s="545" t="s">
        <v>44</v>
      </c>
      <c r="E96" s="524" t="s">
        <v>273</v>
      </c>
      <c r="F96" s="920"/>
      <c r="H96" s="426">
        <v>87</v>
      </c>
      <c r="I96" s="246"/>
      <c r="K96" s="426">
        <v>87</v>
      </c>
      <c r="L96" s="515" t="s">
        <v>23</v>
      </c>
      <c r="M96" s="246"/>
      <c r="N96" s="516"/>
      <c r="O96" s="516"/>
      <c r="P96" s="426">
        <v>87</v>
      </c>
      <c r="Q96" s="246"/>
      <c r="S96" s="426">
        <v>87</v>
      </c>
      <c r="T96" s="317">
        <v>107.101</v>
      </c>
      <c r="U96" s="545" t="s">
        <v>44</v>
      </c>
      <c r="V96" s="317">
        <v>125.38200000000001</v>
      </c>
    </row>
    <row r="97" spans="1:26" ht="15.75" x14ac:dyDescent="0.25">
      <c r="A97" s="426">
        <v>88</v>
      </c>
      <c r="B97" s="515" t="s">
        <v>24</v>
      </c>
      <c r="C97" s="61"/>
      <c r="D97" s="545" t="s">
        <v>44</v>
      </c>
      <c r="E97" s="524" t="s">
        <v>273</v>
      </c>
      <c r="F97" s="910"/>
      <c r="H97" s="426">
        <v>88</v>
      </c>
      <c r="I97" s="61"/>
      <c r="K97" s="426">
        <v>88</v>
      </c>
      <c r="L97" s="515" t="s">
        <v>24</v>
      </c>
      <c r="M97" s="61"/>
      <c r="N97" s="516"/>
      <c r="O97" s="516"/>
      <c r="P97" s="426">
        <v>88</v>
      </c>
      <c r="Q97" s="61"/>
      <c r="S97" s="426">
        <v>88</v>
      </c>
      <c r="T97" s="318">
        <f>-T93*(T96/100)</f>
        <v>24365477.5</v>
      </c>
      <c r="U97" s="545" t="s">
        <v>44</v>
      </c>
      <c r="V97" s="318">
        <f>-V93*(V96/100)</f>
        <v>10634525.094000001</v>
      </c>
      <c r="W97" s="522"/>
    </row>
    <row r="98" spans="1:26" ht="15.75" x14ac:dyDescent="0.25">
      <c r="A98" s="426">
        <v>89</v>
      </c>
      <c r="B98" s="515" t="s">
        <v>25</v>
      </c>
      <c r="C98" s="120"/>
      <c r="D98" s="545" t="s">
        <v>44</v>
      </c>
      <c r="F98" s="919"/>
      <c r="H98" s="426">
        <v>89</v>
      </c>
      <c r="I98" s="120"/>
      <c r="K98" s="426">
        <v>89</v>
      </c>
      <c r="L98" s="515" t="s">
        <v>25</v>
      </c>
      <c r="M98" s="120"/>
      <c r="N98" s="516"/>
      <c r="O98" s="516"/>
      <c r="P98" s="426">
        <v>89</v>
      </c>
      <c r="Q98" s="120"/>
      <c r="S98" s="426">
        <v>89</v>
      </c>
      <c r="T98" s="319">
        <v>0</v>
      </c>
      <c r="U98" s="545" t="s">
        <v>44</v>
      </c>
      <c r="V98" s="319">
        <v>0</v>
      </c>
    </row>
    <row r="99" spans="1:26" ht="15.75" x14ac:dyDescent="0.25">
      <c r="A99" s="426">
        <v>90</v>
      </c>
      <c r="B99" s="515" t="s">
        <v>26</v>
      </c>
      <c r="C99" s="68"/>
      <c r="D99" s="545" t="s">
        <v>44</v>
      </c>
      <c r="F99" s="908"/>
      <c r="H99" s="426">
        <v>90</v>
      </c>
      <c r="I99" s="68"/>
      <c r="K99" s="426">
        <v>90</v>
      </c>
      <c r="L99" s="515" t="s">
        <v>26</v>
      </c>
      <c r="M99" s="68"/>
      <c r="N99" s="516"/>
      <c r="O99" s="516"/>
      <c r="P99" s="426">
        <v>90</v>
      </c>
      <c r="Q99" s="68"/>
      <c r="S99" s="426">
        <v>90</v>
      </c>
      <c r="T99" s="316" t="s">
        <v>114</v>
      </c>
      <c r="U99" s="934" t="s">
        <v>44</v>
      </c>
      <c r="V99" s="316" t="s">
        <v>114</v>
      </c>
    </row>
    <row r="100" spans="1:26" ht="15.75" x14ac:dyDescent="0.25">
      <c r="A100" s="426">
        <v>91</v>
      </c>
      <c r="B100" s="515" t="s">
        <v>27</v>
      </c>
      <c r="C100" s="121"/>
      <c r="D100" s="545" t="s">
        <v>44</v>
      </c>
      <c r="E100" s="524" t="s">
        <v>273</v>
      </c>
      <c r="F100" s="917"/>
      <c r="H100" s="426">
        <v>91</v>
      </c>
      <c r="I100" s="121"/>
      <c r="K100" s="426">
        <v>91</v>
      </c>
      <c r="L100" s="515" t="s">
        <v>27</v>
      </c>
      <c r="M100" s="121"/>
      <c r="N100" s="516"/>
      <c r="O100" s="516"/>
      <c r="P100" s="426">
        <v>91</v>
      </c>
      <c r="Q100" s="121"/>
      <c r="S100" s="426">
        <v>91</v>
      </c>
      <c r="T100" s="320" t="s">
        <v>121</v>
      </c>
      <c r="U100" s="934" t="s">
        <v>44</v>
      </c>
      <c r="V100" s="320" t="s">
        <v>155</v>
      </c>
    </row>
    <row r="101" spans="1:26" ht="15.75" x14ac:dyDescent="0.25">
      <c r="A101" s="426">
        <v>92</v>
      </c>
      <c r="B101" s="515" t="s">
        <v>28</v>
      </c>
      <c r="C101" s="68"/>
      <c r="D101" s="545" t="s">
        <v>44</v>
      </c>
      <c r="F101" s="908"/>
      <c r="H101" s="426">
        <v>92</v>
      </c>
      <c r="I101" s="68"/>
      <c r="K101" s="426">
        <v>92</v>
      </c>
      <c r="L101" s="515" t="s">
        <v>28</v>
      </c>
      <c r="M101" s="68"/>
      <c r="N101" s="516"/>
      <c r="O101" s="516"/>
      <c r="P101" s="426">
        <v>92</v>
      </c>
      <c r="Q101" s="68"/>
      <c r="S101" s="426">
        <v>92</v>
      </c>
      <c r="T101" s="316" t="s">
        <v>115</v>
      </c>
      <c r="U101" s="545" t="s">
        <v>44</v>
      </c>
      <c r="V101" s="316" t="s">
        <v>115</v>
      </c>
    </row>
    <row r="102" spans="1:26" ht="15.75" x14ac:dyDescent="0.25">
      <c r="A102" s="426">
        <v>93</v>
      </c>
      <c r="B102" s="515" t="s">
        <v>75</v>
      </c>
      <c r="C102" s="76"/>
      <c r="D102" s="545" t="s">
        <v>44</v>
      </c>
      <c r="F102" s="908"/>
      <c r="H102" s="426">
        <v>93</v>
      </c>
      <c r="I102" s="76"/>
      <c r="K102" s="426">
        <v>93</v>
      </c>
      <c r="L102" s="515" t="s">
        <v>75</v>
      </c>
      <c r="M102" s="76"/>
      <c r="N102" s="516"/>
      <c r="O102" s="516"/>
      <c r="P102" s="426">
        <v>93</v>
      </c>
      <c r="Q102" s="76"/>
      <c r="S102" s="426">
        <v>93</v>
      </c>
      <c r="T102" s="321" t="s">
        <v>119</v>
      </c>
      <c r="U102" s="545" t="s">
        <v>44</v>
      </c>
      <c r="V102" s="321" t="s">
        <v>119</v>
      </c>
    </row>
    <row r="103" spans="1:26" ht="15.75" x14ac:dyDescent="0.25">
      <c r="A103" s="426">
        <v>94</v>
      </c>
      <c r="B103" s="515" t="s">
        <v>74</v>
      </c>
      <c r="C103" s="68"/>
      <c r="D103" s="545" t="s">
        <v>44</v>
      </c>
      <c r="F103" s="908"/>
      <c r="H103" s="426">
        <v>94</v>
      </c>
      <c r="I103" s="68"/>
      <c r="K103" s="426">
        <v>94</v>
      </c>
      <c r="L103" s="515" t="s">
        <v>74</v>
      </c>
      <c r="M103" s="68"/>
      <c r="N103" s="516"/>
      <c r="O103" s="516"/>
      <c r="P103" s="426">
        <v>94</v>
      </c>
      <c r="Q103" s="68"/>
      <c r="S103" s="426">
        <v>94</v>
      </c>
      <c r="T103" s="316" t="s">
        <v>116</v>
      </c>
      <c r="U103" s="545" t="s">
        <v>44</v>
      </c>
      <c r="V103" s="316" t="s">
        <v>116</v>
      </c>
    </row>
    <row r="104" spans="1:26" s="7" customFormat="1" ht="15.75" x14ac:dyDescent="0.25">
      <c r="A104" s="426">
        <v>95</v>
      </c>
      <c r="B104" s="1006" t="s">
        <v>38</v>
      </c>
      <c r="C104" s="1262"/>
      <c r="D104" s="545" t="s">
        <v>44</v>
      </c>
      <c r="E104" s="524" t="s">
        <v>273</v>
      </c>
      <c r="F104" s="908">
        <v>6.15</v>
      </c>
      <c r="H104" s="426">
        <v>95</v>
      </c>
      <c r="I104" s="1262"/>
      <c r="K104" s="426">
        <v>95</v>
      </c>
      <c r="L104" s="1006" t="s">
        <v>38</v>
      </c>
      <c r="M104" s="1262"/>
      <c r="N104" s="516"/>
      <c r="O104" s="516"/>
      <c r="P104" s="426">
        <v>95</v>
      </c>
      <c r="Q104" s="1262"/>
      <c r="S104" s="426">
        <v>95</v>
      </c>
      <c r="T104" s="991" t="b">
        <v>1</v>
      </c>
      <c r="U104" s="545" t="s">
        <v>44</v>
      </c>
      <c r="V104" s="966" t="b">
        <v>1</v>
      </c>
    </row>
    <row r="105" spans="1:26" s="7" customFormat="1" ht="15.75" x14ac:dyDescent="0.25">
      <c r="A105" s="203">
        <v>96</v>
      </c>
      <c r="B105" s="526" t="s">
        <v>36</v>
      </c>
      <c r="C105" s="1353" t="s">
        <v>357</v>
      </c>
      <c r="D105" s="545" t="s">
        <v>44</v>
      </c>
      <c r="E105" s="524" t="s">
        <v>273</v>
      </c>
      <c r="F105" s="908"/>
      <c r="H105" s="203">
        <v>96</v>
      </c>
      <c r="I105" s="1353" t="s">
        <v>357</v>
      </c>
      <c r="K105" s="203">
        <v>96</v>
      </c>
      <c r="L105" s="526" t="s">
        <v>36</v>
      </c>
      <c r="M105" s="1353" t="s">
        <v>357</v>
      </c>
      <c r="N105" s="516"/>
      <c r="O105" s="516"/>
      <c r="P105" s="203">
        <v>96</v>
      </c>
      <c r="Q105" s="1353" t="s">
        <v>357</v>
      </c>
      <c r="S105" s="203">
        <v>96</v>
      </c>
      <c r="T105" s="1353" t="s">
        <v>357</v>
      </c>
      <c r="U105" s="545" t="s">
        <v>44</v>
      </c>
      <c r="V105" s="1353" t="s">
        <v>357</v>
      </c>
    </row>
    <row r="106" spans="1:26" s="7" customFormat="1" ht="15.75" x14ac:dyDescent="0.25">
      <c r="A106" s="203">
        <v>97</v>
      </c>
      <c r="B106" s="526" t="s">
        <v>32</v>
      </c>
      <c r="C106" s="1353" t="s">
        <v>242</v>
      </c>
      <c r="D106" s="545" t="s">
        <v>44</v>
      </c>
      <c r="E106" s="524" t="s">
        <v>273</v>
      </c>
      <c r="F106" s="908"/>
      <c r="H106" s="203">
        <v>97</v>
      </c>
      <c r="I106" s="1353" t="s">
        <v>242</v>
      </c>
      <c r="K106" s="203">
        <v>97</v>
      </c>
      <c r="L106" s="526" t="s">
        <v>32</v>
      </c>
      <c r="M106" s="1353" t="s">
        <v>242</v>
      </c>
      <c r="N106" s="524" t="s">
        <v>273</v>
      </c>
      <c r="O106" s="516"/>
      <c r="P106" s="203">
        <v>97</v>
      </c>
      <c r="Q106" s="1354" t="s">
        <v>242</v>
      </c>
      <c r="S106" s="203">
        <v>97</v>
      </c>
      <c r="T106" s="1163" t="s">
        <v>592</v>
      </c>
      <c r="U106" s="545" t="s">
        <v>723</v>
      </c>
      <c r="V106" s="168"/>
    </row>
    <row r="107" spans="1:26" s="7" customFormat="1" ht="15.75" x14ac:dyDescent="0.25">
      <c r="A107" s="203">
        <v>98</v>
      </c>
      <c r="B107" s="526" t="s">
        <v>39</v>
      </c>
      <c r="C107" s="966" t="s">
        <v>47</v>
      </c>
      <c r="D107" s="934" t="s">
        <v>130</v>
      </c>
      <c r="E107" s="230"/>
      <c r="F107" s="908"/>
      <c r="H107" s="203">
        <v>98</v>
      </c>
      <c r="I107" s="966" t="s">
        <v>47</v>
      </c>
      <c r="K107" s="203">
        <v>98</v>
      </c>
      <c r="L107" s="526" t="s">
        <v>39</v>
      </c>
      <c r="M107" s="966" t="s">
        <v>47</v>
      </c>
      <c r="N107" s="516"/>
      <c r="O107" s="516"/>
      <c r="P107" s="203">
        <v>98</v>
      </c>
      <c r="Q107" s="968" t="s">
        <v>47</v>
      </c>
      <c r="S107" s="203">
        <v>98</v>
      </c>
      <c r="T107" s="1808" t="s">
        <v>45</v>
      </c>
      <c r="U107" s="934" t="s">
        <v>130</v>
      </c>
      <c r="V107" s="979"/>
    </row>
    <row r="108" spans="1:26" s="7" customFormat="1" ht="15.75" x14ac:dyDescent="0.25">
      <c r="A108" s="203">
        <v>99</v>
      </c>
      <c r="B108" s="528" t="s">
        <v>29</v>
      </c>
      <c r="C108" s="966" t="s">
        <v>117</v>
      </c>
      <c r="D108" s="934" t="s">
        <v>130</v>
      </c>
      <c r="E108" s="132"/>
      <c r="F108" s="908">
        <v>8.1</v>
      </c>
      <c r="H108" s="203">
        <v>99</v>
      </c>
      <c r="I108" s="966" t="s">
        <v>117</v>
      </c>
      <c r="K108" s="203">
        <v>99</v>
      </c>
      <c r="L108" s="528" t="s">
        <v>29</v>
      </c>
      <c r="M108" s="966" t="s">
        <v>117</v>
      </c>
      <c r="N108" s="516"/>
      <c r="O108" s="516"/>
      <c r="P108" s="203">
        <v>99</v>
      </c>
      <c r="Q108" s="968" t="s">
        <v>117</v>
      </c>
      <c r="S108" s="203">
        <v>99</v>
      </c>
      <c r="T108" s="1163" t="s">
        <v>592</v>
      </c>
      <c r="U108" s="934" t="s">
        <v>723</v>
      </c>
      <c r="V108" s="168"/>
    </row>
    <row r="109" spans="1:26" s="7" customFormat="1" ht="15.75" x14ac:dyDescent="0.25">
      <c r="A109" s="134" t="s">
        <v>122</v>
      </c>
      <c r="C109" s="63">
        <v>41</v>
      </c>
      <c r="E109" s="757"/>
      <c r="F109" s="168"/>
      <c r="G109" s="168"/>
      <c r="H109" s="134"/>
      <c r="I109" s="63">
        <v>40</v>
      </c>
      <c r="K109" s="134" t="s">
        <v>122</v>
      </c>
      <c r="M109" s="63">
        <v>41</v>
      </c>
      <c r="N109" s="168"/>
      <c r="O109" s="168"/>
      <c r="P109" s="134"/>
      <c r="Q109" s="63">
        <v>40</v>
      </c>
      <c r="S109" s="134"/>
      <c r="T109" s="63">
        <v>27</v>
      </c>
      <c r="V109" s="63">
        <v>15</v>
      </c>
    </row>
    <row r="110" spans="1:26" s="7" customFormat="1" ht="15.75" x14ac:dyDescent="0.25">
      <c r="E110" s="757"/>
      <c r="F110" s="168"/>
      <c r="G110" s="168"/>
      <c r="K110" s="168"/>
      <c r="L110" s="168"/>
      <c r="M110" s="529"/>
      <c r="N110" s="168"/>
      <c r="O110" s="168"/>
      <c r="S110" s="2394" t="s">
        <v>793</v>
      </c>
      <c r="T110" s="2394"/>
      <c r="U110" s="2394"/>
      <c r="V110" s="2394"/>
      <c r="W110" s="745"/>
      <c r="X110" s="745"/>
      <c r="Y110" s="745"/>
      <c r="Z110" s="745"/>
    </row>
    <row r="111" spans="1:26" s="7" customFormat="1" ht="15.75" customHeight="1" x14ac:dyDescent="0.25">
      <c r="A111" s="635">
        <v>1.1000000000000001</v>
      </c>
      <c r="B111" s="2257" t="s">
        <v>158</v>
      </c>
      <c r="C111" s="2257"/>
      <c r="D111" s="2257"/>
      <c r="E111" s="2257"/>
      <c r="F111" s="168"/>
      <c r="G111" s="168"/>
      <c r="H111" s="704">
        <v>2.2000000000000002</v>
      </c>
      <c r="I111" s="1063" t="s">
        <v>344</v>
      </c>
      <c r="J111" s="323"/>
      <c r="K111" s="704">
        <v>2.1</v>
      </c>
      <c r="L111" s="2451" t="s">
        <v>337</v>
      </c>
      <c r="M111" s="2451"/>
      <c r="N111" s="168"/>
      <c r="O111" s="168"/>
      <c r="S111" s="704">
        <v>1.1000000000000001</v>
      </c>
      <c r="T111" s="2489" t="s">
        <v>911</v>
      </c>
      <c r="U111" s="2489"/>
      <c r="V111" s="2489"/>
    </row>
    <row r="112" spans="1:26" s="7" customFormat="1" ht="15.75" customHeight="1" x14ac:dyDescent="0.25">
      <c r="A112" s="635">
        <v>1.2</v>
      </c>
      <c r="B112" s="2222" t="s">
        <v>303</v>
      </c>
      <c r="C112" s="2222"/>
      <c r="D112" s="2222"/>
      <c r="E112" s="2222"/>
      <c r="F112" s="168"/>
      <c r="G112" s="168"/>
      <c r="H112" s="2453">
        <v>2.12</v>
      </c>
      <c r="I112" s="2452" t="s">
        <v>657</v>
      </c>
      <c r="J112" s="323"/>
      <c r="K112" s="2267">
        <v>2.12</v>
      </c>
      <c r="L112" s="2452" t="s">
        <v>1068</v>
      </c>
      <c r="M112" s="2452"/>
      <c r="S112" s="2258">
        <v>2.2999999999999998</v>
      </c>
      <c r="T112" s="2471" t="s">
        <v>1148</v>
      </c>
      <c r="U112" s="2472"/>
      <c r="V112" s="2473"/>
      <c r="W112" s="341"/>
    </row>
    <row r="113" spans="1:23" s="7" customFormat="1" ht="15.75" customHeight="1" x14ac:dyDescent="0.25">
      <c r="A113" s="635">
        <v>1.7</v>
      </c>
      <c r="B113" s="2222" t="s">
        <v>380</v>
      </c>
      <c r="C113" s="2222"/>
      <c r="D113" s="2222"/>
      <c r="E113" s="2222"/>
      <c r="F113" s="168"/>
      <c r="G113" s="168"/>
      <c r="H113" s="2453"/>
      <c r="I113" s="2452"/>
      <c r="K113" s="2269"/>
      <c r="L113" s="2452"/>
      <c r="M113" s="2452"/>
      <c r="N113" s="168"/>
      <c r="O113" s="168"/>
      <c r="S113" s="2273"/>
      <c r="T113" s="2474"/>
      <c r="U113" s="2475"/>
      <c r="V113" s="2476"/>
      <c r="W113" s="139"/>
    </row>
    <row r="114" spans="1:23" s="7" customFormat="1" ht="15.75" customHeight="1" x14ac:dyDescent="0.25">
      <c r="A114" s="635">
        <v>1.8</v>
      </c>
      <c r="B114" s="2222" t="s">
        <v>381</v>
      </c>
      <c r="C114" s="2222"/>
      <c r="D114" s="2222"/>
      <c r="E114" s="2222"/>
      <c r="H114" s="2453"/>
      <c r="I114" s="2452"/>
      <c r="J114" s="226"/>
      <c r="K114" s="2453">
        <v>2.97</v>
      </c>
      <c r="L114" s="2224" t="s">
        <v>767</v>
      </c>
      <c r="M114" s="2224"/>
      <c r="N114" s="484"/>
      <c r="O114" s="484"/>
      <c r="P114" s="484"/>
      <c r="S114" s="2273"/>
      <c r="T114" s="2474"/>
      <c r="U114" s="2475"/>
      <c r="V114" s="2476"/>
    </row>
    <row r="115" spans="1:23" s="7" customFormat="1" ht="15.75" customHeight="1" x14ac:dyDescent="0.25">
      <c r="A115" s="638">
        <v>1.1000000000000001</v>
      </c>
      <c r="B115" s="2222" t="s">
        <v>382</v>
      </c>
      <c r="C115" s="2222"/>
      <c r="D115" s="2222"/>
      <c r="E115" s="2222"/>
      <c r="J115" s="226"/>
      <c r="K115" s="2453"/>
      <c r="L115" s="2224"/>
      <c r="M115" s="2224"/>
      <c r="N115" s="484"/>
      <c r="O115" s="484"/>
      <c r="P115" s="484"/>
      <c r="S115" s="2259"/>
      <c r="T115" s="2477"/>
      <c r="U115" s="2478"/>
      <c r="V115" s="2479"/>
    </row>
    <row r="116" spans="1:23" s="7" customFormat="1" ht="15.75" customHeight="1" x14ac:dyDescent="0.25">
      <c r="A116" s="635">
        <v>1.1299999999999999</v>
      </c>
      <c r="B116" s="2219" t="s">
        <v>737</v>
      </c>
      <c r="C116" s="2220"/>
      <c r="D116" s="2220"/>
      <c r="E116" s="2221"/>
      <c r="F116" s="646"/>
      <c r="J116" s="226"/>
      <c r="K116" s="2453"/>
      <c r="L116" s="2224"/>
      <c r="M116" s="2224"/>
      <c r="S116" s="1207">
        <v>2.74</v>
      </c>
      <c r="T116" s="2468" t="s">
        <v>912</v>
      </c>
      <c r="U116" s="2469"/>
      <c r="V116" s="2470"/>
    </row>
    <row r="117" spans="1:23" s="7" customFormat="1" ht="15.75" x14ac:dyDescent="0.25">
      <c r="A117" s="635">
        <v>1.1599999999999999</v>
      </c>
      <c r="B117" s="2222" t="s">
        <v>389</v>
      </c>
      <c r="C117" s="2222"/>
      <c r="D117" s="2222"/>
      <c r="E117" s="2222"/>
      <c r="J117" s="226"/>
      <c r="K117" s="1222"/>
      <c r="L117" s="1222"/>
      <c r="M117" s="1222"/>
      <c r="S117" s="2258">
        <v>2.83</v>
      </c>
      <c r="T117" s="2225" t="s">
        <v>1125</v>
      </c>
      <c r="U117" s="2226"/>
      <c r="V117" s="2227"/>
    </row>
    <row r="118" spans="1:23" s="7" customFormat="1" ht="15.75" customHeight="1" x14ac:dyDescent="0.25">
      <c r="A118" s="635">
        <v>1.17</v>
      </c>
      <c r="B118" s="2222" t="s">
        <v>633</v>
      </c>
      <c r="C118" s="2222"/>
      <c r="D118" s="2222"/>
      <c r="E118" s="2222"/>
      <c r="H118" s="643"/>
      <c r="I118" s="1222"/>
      <c r="J118" s="1222"/>
      <c r="K118" s="1220"/>
      <c r="L118" s="1220"/>
      <c r="M118" s="1220"/>
      <c r="S118" s="2259"/>
      <c r="T118" s="2242"/>
      <c r="U118" s="2243"/>
      <c r="V118" s="2244"/>
    </row>
    <row r="119" spans="1:23" s="7" customFormat="1" ht="15.75" x14ac:dyDescent="0.25">
      <c r="A119" s="635">
        <v>2.1</v>
      </c>
      <c r="B119" s="2222" t="s">
        <v>358</v>
      </c>
      <c r="C119" s="2222"/>
      <c r="D119" s="2222"/>
      <c r="E119" s="2222"/>
      <c r="H119" s="643"/>
      <c r="I119" s="1220"/>
      <c r="J119" s="1220"/>
      <c r="K119" s="1220"/>
      <c r="L119" s="1220"/>
      <c r="M119" s="1220"/>
      <c r="S119" s="2234">
        <v>2.86</v>
      </c>
      <c r="T119" s="2224" t="s">
        <v>848</v>
      </c>
      <c r="U119" s="2224"/>
      <c r="V119" s="2224"/>
    </row>
    <row r="120" spans="1:23" s="7" customFormat="1" ht="15.75" x14ac:dyDescent="0.25">
      <c r="A120" s="635">
        <v>2.2000000000000002</v>
      </c>
      <c r="B120" s="2219" t="s">
        <v>925</v>
      </c>
      <c r="C120" s="2220"/>
      <c r="D120" s="2220"/>
      <c r="E120" s="2221"/>
      <c r="H120" s="643"/>
      <c r="I120" s="1220"/>
      <c r="J120" s="1220"/>
      <c r="K120" s="1220"/>
      <c r="L120" s="1220"/>
      <c r="M120" s="1220"/>
      <c r="S120" s="2234"/>
      <c r="T120" s="2224"/>
      <c r="U120" s="2224"/>
      <c r="V120" s="2224"/>
    </row>
    <row r="121" spans="1:23" ht="15.75" x14ac:dyDescent="0.25">
      <c r="A121" s="635">
        <v>2.8</v>
      </c>
      <c r="B121" s="2222" t="s">
        <v>309</v>
      </c>
      <c r="C121" s="2222"/>
      <c r="D121" s="2222"/>
      <c r="E121" s="2222"/>
      <c r="H121" s="643"/>
      <c r="I121" s="1220"/>
      <c r="J121" s="1220"/>
      <c r="K121" s="1220"/>
      <c r="L121" s="1220"/>
      <c r="M121" s="1220"/>
      <c r="T121" s="7"/>
      <c r="V121" s="7"/>
    </row>
    <row r="122" spans="1:23" ht="15.75" x14ac:dyDescent="0.25">
      <c r="A122" s="635">
        <v>2.16</v>
      </c>
      <c r="B122" s="2219" t="s">
        <v>928</v>
      </c>
      <c r="C122" s="2220"/>
      <c r="D122" s="2220"/>
      <c r="E122" s="2221"/>
      <c r="F122" s="484"/>
      <c r="G122" s="484"/>
      <c r="H122" s="644"/>
      <c r="I122" s="1220"/>
      <c r="J122" s="1220"/>
      <c r="K122" s="1220"/>
      <c r="L122" s="1220"/>
      <c r="M122" s="1220"/>
      <c r="T122" s="7"/>
      <c r="V122" s="7"/>
    </row>
    <row r="123" spans="1:23" s="7" customFormat="1" ht="15.75" x14ac:dyDescent="0.25">
      <c r="A123" s="635">
        <v>2.17</v>
      </c>
      <c r="B123" s="2219" t="s">
        <v>915</v>
      </c>
      <c r="C123" s="2220"/>
      <c r="D123" s="2220"/>
      <c r="E123" s="2221"/>
      <c r="F123" s="484"/>
      <c r="G123" s="484"/>
      <c r="H123" s="643"/>
      <c r="I123" s="1220"/>
      <c r="J123" s="1220"/>
      <c r="K123" s="1220"/>
      <c r="L123" s="1220"/>
      <c r="M123" s="1220"/>
    </row>
    <row r="124" spans="1:23" s="7" customFormat="1" ht="15.75" x14ac:dyDescent="0.25">
      <c r="A124" s="635">
        <v>2.1800000000000002</v>
      </c>
      <c r="B124" s="2222" t="s">
        <v>314</v>
      </c>
      <c r="C124" s="2222"/>
      <c r="D124" s="2222"/>
      <c r="E124" s="2222"/>
      <c r="H124" s="643"/>
      <c r="I124" s="1220"/>
      <c r="J124" s="1220"/>
      <c r="K124" s="1220"/>
      <c r="L124" s="1220"/>
      <c r="M124" s="1220"/>
    </row>
    <row r="125" spans="1:23" s="7" customFormat="1" ht="15.75" x14ac:dyDescent="0.25">
      <c r="A125" s="656">
        <v>2.2200000000000002</v>
      </c>
      <c r="B125" s="2224" t="s">
        <v>929</v>
      </c>
      <c r="C125" s="2224"/>
      <c r="D125" s="2224"/>
      <c r="E125" s="2224"/>
      <c r="H125" s="643"/>
      <c r="I125" s="1220"/>
      <c r="J125" s="1220"/>
      <c r="K125" s="1220"/>
      <c r="L125" s="1220"/>
      <c r="M125" s="1220"/>
    </row>
    <row r="126" spans="1:23" s="7" customFormat="1" ht="15.75" x14ac:dyDescent="0.25">
      <c r="A126" s="637">
        <v>2.75</v>
      </c>
      <c r="B126" s="2223" t="s">
        <v>587</v>
      </c>
      <c r="C126" s="2223"/>
      <c r="D126" s="2223"/>
      <c r="E126" s="2223"/>
      <c r="H126" s="643"/>
      <c r="I126" s="1796"/>
      <c r="J126" s="1796"/>
      <c r="K126" s="1796"/>
      <c r="L126" s="1796"/>
      <c r="M126" s="1796"/>
    </row>
    <row r="127" spans="1:23" s="7" customFormat="1" ht="15.75" x14ac:dyDescent="0.25">
      <c r="A127" s="635">
        <v>2.87</v>
      </c>
      <c r="B127" s="2222" t="s">
        <v>385</v>
      </c>
      <c r="C127" s="2222"/>
      <c r="D127" s="2222"/>
      <c r="E127" s="2222"/>
      <c r="F127" s="484"/>
      <c r="G127" s="484"/>
      <c r="H127" s="643"/>
      <c r="I127" s="1220"/>
      <c r="J127" s="1220"/>
      <c r="K127" s="1216"/>
      <c r="L127" s="1216"/>
      <c r="M127" s="1216"/>
    </row>
    <row r="128" spans="1:23" s="7" customFormat="1" ht="15.75" x14ac:dyDescent="0.25">
      <c r="A128" s="635">
        <v>2.88</v>
      </c>
      <c r="B128" s="2222" t="s">
        <v>857</v>
      </c>
      <c r="C128" s="2222"/>
      <c r="D128" s="2222"/>
      <c r="E128" s="2222"/>
      <c r="F128" s="484"/>
      <c r="G128" s="484"/>
      <c r="H128" s="2487"/>
      <c r="I128" s="1216"/>
      <c r="J128" s="1216"/>
      <c r="K128" s="1216"/>
      <c r="L128" s="1216"/>
      <c r="M128" s="1216"/>
    </row>
    <row r="129" spans="1:13" s="7" customFormat="1" ht="15.75" customHeight="1" x14ac:dyDescent="0.25">
      <c r="A129" s="635">
        <v>2.91</v>
      </c>
      <c r="B129" s="2222" t="s">
        <v>916</v>
      </c>
      <c r="C129" s="2222"/>
      <c r="D129" s="2222"/>
      <c r="E129" s="2222"/>
      <c r="F129" s="640"/>
      <c r="G129" s="484"/>
      <c r="H129" s="2487"/>
      <c r="I129" s="1216"/>
      <c r="J129" s="1216"/>
      <c r="K129" s="1216"/>
      <c r="L129" s="1216"/>
      <c r="M129" s="1216"/>
    </row>
    <row r="130" spans="1:13" s="7" customFormat="1" ht="15" customHeight="1" x14ac:dyDescent="0.25">
      <c r="A130" s="2336">
        <v>2.95</v>
      </c>
      <c r="B130" s="2224" t="s">
        <v>942</v>
      </c>
      <c r="C130" s="2224"/>
      <c r="D130" s="2224"/>
      <c r="E130" s="2224"/>
      <c r="F130" s="640"/>
      <c r="G130" s="484"/>
      <c r="H130" s="2487"/>
      <c r="I130" s="1216"/>
      <c r="J130" s="1216"/>
      <c r="K130" s="1216"/>
      <c r="L130" s="1216"/>
      <c r="M130" s="1216"/>
    </row>
    <row r="131" spans="1:13" s="7" customFormat="1" ht="15" customHeight="1" x14ac:dyDescent="0.25">
      <c r="A131" s="2338"/>
      <c r="B131" s="2224"/>
      <c r="C131" s="2224"/>
      <c r="D131" s="2224"/>
      <c r="E131" s="2224"/>
      <c r="F131" s="1142"/>
      <c r="G131" s="484"/>
      <c r="H131" s="2487"/>
      <c r="I131" s="1216"/>
      <c r="J131" s="1216"/>
      <c r="K131" s="1216"/>
      <c r="L131" s="1216"/>
      <c r="M131" s="1216"/>
    </row>
    <row r="132" spans="1:13" s="7" customFormat="1" ht="15.75" customHeight="1" x14ac:dyDescent="0.25">
      <c r="A132" s="635">
        <v>2.96</v>
      </c>
      <c r="B132" s="2219" t="s">
        <v>1126</v>
      </c>
      <c r="C132" s="2220"/>
      <c r="D132" s="2220"/>
      <c r="E132" s="2221"/>
      <c r="F132" s="864"/>
      <c r="H132" s="643"/>
      <c r="I132" s="1220"/>
      <c r="J132" s="1220"/>
    </row>
    <row r="133" spans="1:13" s="7" customFormat="1" ht="15" customHeight="1" x14ac:dyDescent="0.25">
      <c r="A133" s="2234">
        <v>2.97</v>
      </c>
      <c r="B133" s="2224" t="s">
        <v>767</v>
      </c>
      <c r="C133" s="2224"/>
      <c r="D133" s="2224"/>
      <c r="E133" s="2224"/>
      <c r="F133" s="864"/>
    </row>
    <row r="134" spans="1:13" s="7" customFormat="1" ht="15" customHeight="1" x14ac:dyDescent="0.25">
      <c r="A134" s="2234"/>
      <c r="B134" s="2224"/>
      <c r="C134" s="2224"/>
      <c r="D134" s="2224"/>
      <c r="E134" s="2224"/>
      <c r="F134" s="864"/>
    </row>
    <row r="135" spans="1:13" s="7" customFormat="1" x14ac:dyDescent="0.25">
      <c r="A135" s="2234"/>
      <c r="B135" s="2224"/>
      <c r="C135" s="2224"/>
      <c r="D135" s="2224"/>
      <c r="E135" s="2224"/>
      <c r="F135" s="168"/>
    </row>
    <row r="136" spans="1:13" s="7" customFormat="1" x14ac:dyDescent="0.25">
      <c r="D136" s="226"/>
      <c r="E136" s="230"/>
      <c r="F136" s="168"/>
    </row>
    <row r="137" spans="1:13" s="7" customFormat="1" x14ac:dyDescent="0.25">
      <c r="D137" s="226"/>
      <c r="E137" s="230"/>
    </row>
    <row r="138" spans="1:13" s="7" customFormat="1" x14ac:dyDescent="0.25">
      <c r="D138" s="226"/>
      <c r="E138" s="230"/>
    </row>
    <row r="139" spans="1:13" s="7" customFormat="1" x14ac:dyDescent="0.25">
      <c r="D139" s="226"/>
      <c r="E139" s="230"/>
    </row>
    <row r="140" spans="1:13" s="7" customFormat="1" x14ac:dyDescent="0.25">
      <c r="D140" s="226"/>
      <c r="E140" s="230"/>
    </row>
    <row r="141" spans="1:13" s="7" customFormat="1" x14ac:dyDescent="0.25">
      <c r="D141" s="226"/>
      <c r="E141" s="230"/>
    </row>
    <row r="142" spans="1:13" s="7" customFormat="1" x14ac:dyDescent="0.25">
      <c r="D142" s="226"/>
      <c r="E142" s="230"/>
    </row>
    <row r="143" spans="1:13" s="7" customFormat="1" x14ac:dyDescent="0.25">
      <c r="D143" s="226"/>
      <c r="E143" s="230"/>
    </row>
    <row r="144" spans="1:13" s="7" customFormat="1" x14ac:dyDescent="0.25">
      <c r="D144" s="226"/>
      <c r="E144" s="230"/>
    </row>
    <row r="145" spans="4:5" s="7" customFormat="1" x14ac:dyDescent="0.25">
      <c r="D145" s="226"/>
      <c r="E145" s="230"/>
    </row>
    <row r="146" spans="4:5" s="7" customFormat="1" x14ac:dyDescent="0.25">
      <c r="D146" s="226"/>
      <c r="E146" s="230"/>
    </row>
    <row r="147" spans="4:5" s="7" customFormat="1" x14ac:dyDescent="0.25">
      <c r="D147" s="226"/>
      <c r="E147" s="230"/>
    </row>
    <row r="148" spans="4:5" s="7" customFormat="1" x14ac:dyDescent="0.25">
      <c r="D148" s="226"/>
      <c r="E148" s="230"/>
    </row>
    <row r="149" spans="4:5" s="7" customFormat="1" x14ac:dyDescent="0.25">
      <c r="D149" s="226"/>
      <c r="E149" s="230"/>
    </row>
    <row r="150" spans="4:5" s="7" customFormat="1" x14ac:dyDescent="0.25">
      <c r="D150" s="226"/>
      <c r="E150" s="230"/>
    </row>
    <row r="151" spans="4:5" s="7" customFormat="1" x14ac:dyDescent="0.25">
      <c r="D151" s="226"/>
      <c r="E151" s="230"/>
    </row>
    <row r="152" spans="4:5" s="7" customFormat="1" x14ac:dyDescent="0.25">
      <c r="D152" s="226"/>
      <c r="E152" s="230"/>
    </row>
    <row r="153" spans="4:5" s="7" customFormat="1" x14ac:dyDescent="0.25">
      <c r="D153" s="226"/>
      <c r="E153" s="230"/>
    </row>
    <row r="154" spans="4:5" s="7" customFormat="1" x14ac:dyDescent="0.25">
      <c r="D154" s="226"/>
      <c r="E154" s="230"/>
    </row>
    <row r="155" spans="4:5" s="7" customFormat="1" x14ac:dyDescent="0.25">
      <c r="D155" s="226"/>
      <c r="E155" s="230"/>
    </row>
    <row r="156" spans="4:5" s="7" customFormat="1" x14ac:dyDescent="0.25">
      <c r="D156" s="226"/>
      <c r="E156" s="230"/>
    </row>
    <row r="157" spans="4:5" s="7" customFormat="1" x14ac:dyDescent="0.25">
      <c r="D157" s="226"/>
      <c r="E157" s="230"/>
    </row>
    <row r="158" spans="4:5" s="7" customFormat="1" x14ac:dyDescent="0.25">
      <c r="D158" s="226"/>
      <c r="E158" s="230"/>
    </row>
    <row r="159" spans="4:5" s="7" customFormat="1" x14ac:dyDescent="0.25">
      <c r="D159" s="226"/>
      <c r="E159" s="230"/>
    </row>
    <row r="160" spans="4:5" s="7" customFormat="1" x14ac:dyDescent="0.25">
      <c r="D160" s="226"/>
      <c r="E160" s="230"/>
    </row>
    <row r="161" spans="4:5" s="7" customFormat="1" x14ac:dyDescent="0.25">
      <c r="D161" s="226"/>
      <c r="E161" s="230"/>
    </row>
    <row r="162" spans="4:5" s="7" customFormat="1" x14ac:dyDescent="0.25">
      <c r="D162" s="226"/>
      <c r="E162" s="230"/>
    </row>
    <row r="163" spans="4:5" s="7" customFormat="1" x14ac:dyDescent="0.25">
      <c r="D163" s="226"/>
      <c r="E163" s="230"/>
    </row>
    <row r="164" spans="4:5" s="7" customFormat="1" x14ac:dyDescent="0.25">
      <c r="D164" s="226"/>
      <c r="E164" s="230"/>
    </row>
    <row r="165" spans="4:5" s="7" customFormat="1" x14ac:dyDescent="0.25">
      <c r="D165" s="226"/>
      <c r="E165" s="230"/>
    </row>
    <row r="166" spans="4:5" s="7" customFormat="1" x14ac:dyDescent="0.25">
      <c r="D166" s="226"/>
      <c r="E166" s="230"/>
    </row>
    <row r="167" spans="4:5" s="7" customFormat="1" x14ac:dyDescent="0.25">
      <c r="D167" s="226"/>
      <c r="E167" s="230"/>
    </row>
    <row r="168" spans="4:5" s="7" customFormat="1" x14ac:dyDescent="0.25">
      <c r="D168" s="226"/>
      <c r="E168" s="230"/>
    </row>
    <row r="169" spans="4:5" s="7" customFormat="1" x14ac:dyDescent="0.25">
      <c r="D169" s="226"/>
      <c r="E169" s="230"/>
    </row>
    <row r="170" spans="4:5" s="7" customFormat="1" x14ac:dyDescent="0.25">
      <c r="D170" s="226"/>
      <c r="E170" s="230"/>
    </row>
    <row r="171" spans="4:5" s="7" customFormat="1" x14ac:dyDescent="0.25">
      <c r="D171" s="226"/>
      <c r="E171" s="230"/>
    </row>
    <row r="172" spans="4:5" s="7" customFormat="1" x14ac:dyDescent="0.25">
      <c r="D172" s="226"/>
      <c r="E172" s="230"/>
    </row>
    <row r="173" spans="4:5" s="7" customFormat="1" x14ac:dyDescent="0.25">
      <c r="D173" s="226"/>
      <c r="E173" s="230"/>
    </row>
    <row r="174" spans="4:5" s="7" customFormat="1" x14ac:dyDescent="0.25">
      <c r="D174" s="226"/>
      <c r="E174" s="230"/>
    </row>
    <row r="175" spans="4:5" s="7" customFormat="1" x14ac:dyDescent="0.25">
      <c r="D175" s="226"/>
      <c r="E175" s="230"/>
    </row>
    <row r="176" spans="4:5" s="7" customFormat="1" x14ac:dyDescent="0.25">
      <c r="D176" s="226"/>
      <c r="E176" s="230"/>
    </row>
    <row r="177" spans="4:5" s="7" customFormat="1" x14ac:dyDescent="0.25">
      <c r="D177" s="226"/>
      <c r="E177" s="230"/>
    </row>
    <row r="178" spans="4:5" s="7" customFormat="1" x14ac:dyDescent="0.25">
      <c r="D178" s="226"/>
      <c r="E178" s="230"/>
    </row>
    <row r="179" spans="4:5" s="7" customFormat="1" x14ac:dyDescent="0.25">
      <c r="D179" s="226"/>
      <c r="E179" s="230"/>
    </row>
    <row r="180" spans="4:5" s="7" customFormat="1" x14ac:dyDescent="0.25">
      <c r="D180" s="226"/>
      <c r="E180" s="230"/>
    </row>
    <row r="181" spans="4:5" s="7" customFormat="1" x14ac:dyDescent="0.25">
      <c r="D181" s="226"/>
      <c r="E181" s="230"/>
    </row>
    <row r="182" spans="4:5" s="7" customFormat="1" x14ac:dyDescent="0.25">
      <c r="D182" s="226"/>
      <c r="E182" s="230"/>
    </row>
    <row r="183" spans="4:5" s="7" customFormat="1" x14ac:dyDescent="0.25">
      <c r="D183" s="226"/>
      <c r="E183" s="230"/>
    </row>
    <row r="184" spans="4:5" s="7" customFormat="1" x14ac:dyDescent="0.25">
      <c r="D184" s="226"/>
      <c r="E184" s="230"/>
    </row>
    <row r="185" spans="4:5" s="7" customFormat="1" x14ac:dyDescent="0.25">
      <c r="D185" s="226"/>
      <c r="E185" s="230"/>
    </row>
    <row r="186" spans="4:5" s="7" customFormat="1" x14ac:dyDescent="0.25">
      <c r="D186" s="226"/>
      <c r="E186" s="230"/>
    </row>
    <row r="187" spans="4:5" s="7" customFormat="1" x14ac:dyDescent="0.25">
      <c r="D187" s="226"/>
      <c r="E187" s="230"/>
    </row>
    <row r="188" spans="4:5" s="7" customFormat="1" x14ac:dyDescent="0.25">
      <c r="D188" s="226"/>
      <c r="E188" s="230"/>
    </row>
    <row r="189" spans="4:5" s="7" customFormat="1" x14ac:dyDescent="0.25">
      <c r="D189" s="226"/>
      <c r="E189" s="230"/>
    </row>
    <row r="190" spans="4:5" s="7" customFormat="1" x14ac:dyDescent="0.25">
      <c r="D190" s="226"/>
      <c r="E190" s="230"/>
    </row>
    <row r="191" spans="4:5" s="7" customFormat="1" x14ac:dyDescent="0.25">
      <c r="D191" s="226"/>
      <c r="E191" s="230"/>
    </row>
    <row r="192" spans="4:5" s="7" customFormat="1" x14ac:dyDescent="0.25">
      <c r="D192" s="226"/>
      <c r="E192" s="230"/>
    </row>
    <row r="193" spans="4:5" s="7" customFormat="1" x14ac:dyDescent="0.25">
      <c r="D193" s="226"/>
      <c r="E193" s="230"/>
    </row>
    <row r="194" spans="4:5" s="7" customFormat="1" x14ac:dyDescent="0.25">
      <c r="D194" s="226"/>
      <c r="E194" s="230"/>
    </row>
    <row r="195" spans="4:5" s="7" customFormat="1" x14ac:dyDescent="0.25">
      <c r="D195" s="226"/>
      <c r="E195" s="230"/>
    </row>
    <row r="196" spans="4:5" s="7" customFormat="1" x14ac:dyDescent="0.25">
      <c r="D196" s="226"/>
      <c r="E196" s="230"/>
    </row>
    <row r="197" spans="4:5" s="7" customFormat="1" x14ac:dyDescent="0.25">
      <c r="D197" s="226"/>
      <c r="E197" s="230"/>
    </row>
    <row r="198" spans="4:5" s="7" customFormat="1" x14ac:dyDescent="0.25">
      <c r="D198" s="226"/>
      <c r="E198" s="230"/>
    </row>
    <row r="199" spans="4:5" s="7" customFormat="1" x14ac:dyDescent="0.25">
      <c r="D199" s="226"/>
      <c r="E199" s="230"/>
    </row>
    <row r="200" spans="4:5" s="7" customFormat="1" x14ac:dyDescent="0.25">
      <c r="D200" s="226"/>
      <c r="E200" s="230"/>
    </row>
    <row r="201" spans="4:5" s="7" customFormat="1" x14ac:dyDescent="0.25">
      <c r="D201" s="226"/>
      <c r="E201" s="230"/>
    </row>
    <row r="202" spans="4:5" s="7" customFormat="1" x14ac:dyDescent="0.25">
      <c r="D202" s="226"/>
      <c r="E202" s="230"/>
    </row>
    <row r="203" spans="4:5" s="7" customFormat="1" x14ac:dyDescent="0.25">
      <c r="D203" s="226"/>
      <c r="E203" s="230"/>
    </row>
    <row r="204" spans="4:5" s="7" customFormat="1" x14ac:dyDescent="0.25">
      <c r="D204" s="226"/>
      <c r="E204" s="230"/>
    </row>
    <row r="205" spans="4:5" s="7" customFormat="1" x14ac:dyDescent="0.25">
      <c r="D205" s="226"/>
      <c r="E205" s="230"/>
    </row>
    <row r="206" spans="4:5" s="7" customFormat="1" x14ac:dyDescent="0.25">
      <c r="D206" s="226"/>
      <c r="E206" s="230"/>
    </row>
    <row r="207" spans="4:5" s="7" customFormat="1" x14ac:dyDescent="0.25">
      <c r="D207" s="226"/>
      <c r="E207" s="230"/>
    </row>
    <row r="208" spans="4:5" s="7" customFormat="1" x14ac:dyDescent="0.25">
      <c r="D208" s="226"/>
      <c r="E208" s="230"/>
    </row>
    <row r="209" spans="4:5" s="7" customFormat="1" x14ac:dyDescent="0.25">
      <c r="D209" s="226"/>
      <c r="E209" s="230"/>
    </row>
    <row r="210" spans="4:5" s="7" customFormat="1" x14ac:dyDescent="0.25">
      <c r="D210" s="226"/>
      <c r="E210" s="230"/>
    </row>
    <row r="211" spans="4:5" s="7" customFormat="1" x14ac:dyDescent="0.25">
      <c r="D211" s="226"/>
      <c r="E211" s="230"/>
    </row>
    <row r="212" spans="4:5" s="7" customFormat="1" x14ac:dyDescent="0.25">
      <c r="D212" s="226"/>
      <c r="E212" s="230"/>
    </row>
    <row r="213" spans="4:5" s="7" customFormat="1" x14ac:dyDescent="0.25">
      <c r="D213" s="226"/>
      <c r="E213" s="230"/>
    </row>
    <row r="214" spans="4:5" s="7" customFormat="1" x14ac:dyDescent="0.25">
      <c r="D214" s="226"/>
      <c r="E214" s="230"/>
    </row>
    <row r="215" spans="4:5" s="7" customFormat="1" x14ac:dyDescent="0.25">
      <c r="D215" s="226"/>
      <c r="E215" s="230"/>
    </row>
    <row r="216" spans="4:5" s="7" customFormat="1" x14ac:dyDescent="0.25">
      <c r="D216" s="226"/>
      <c r="E216" s="230"/>
    </row>
    <row r="217" spans="4:5" s="7" customFormat="1" x14ac:dyDescent="0.25">
      <c r="D217" s="226"/>
      <c r="E217" s="230"/>
    </row>
    <row r="218" spans="4:5" s="7" customFormat="1" x14ac:dyDescent="0.25">
      <c r="D218" s="226"/>
      <c r="E218" s="230"/>
    </row>
    <row r="219" spans="4:5" s="7" customFormat="1" x14ac:dyDescent="0.25">
      <c r="D219" s="226"/>
      <c r="E219" s="230"/>
    </row>
    <row r="220" spans="4:5" s="7" customFormat="1" x14ac:dyDescent="0.25">
      <c r="D220" s="226"/>
      <c r="E220" s="230"/>
    </row>
    <row r="221" spans="4:5" s="7" customFormat="1" x14ac:dyDescent="0.25">
      <c r="D221" s="226"/>
      <c r="E221" s="230"/>
    </row>
    <row r="222" spans="4:5" s="7" customFormat="1" x14ac:dyDescent="0.25">
      <c r="D222" s="226"/>
      <c r="E222" s="230"/>
    </row>
    <row r="223" spans="4:5" s="7" customFormat="1" x14ac:dyDescent="0.25">
      <c r="D223" s="226"/>
      <c r="E223" s="230"/>
    </row>
    <row r="224" spans="4:5" s="7" customFormat="1" x14ac:dyDescent="0.25">
      <c r="D224" s="226"/>
      <c r="E224" s="230"/>
    </row>
    <row r="225" spans="4:5" s="7" customFormat="1" x14ac:dyDescent="0.25">
      <c r="D225" s="226"/>
      <c r="E225" s="230"/>
    </row>
    <row r="226" spans="4:5" s="7" customFormat="1" x14ac:dyDescent="0.25">
      <c r="D226" s="226"/>
      <c r="E226" s="230"/>
    </row>
    <row r="227" spans="4:5" s="7" customFormat="1" x14ac:dyDescent="0.25">
      <c r="D227" s="226"/>
      <c r="E227" s="230"/>
    </row>
    <row r="228" spans="4:5" s="7" customFormat="1" x14ac:dyDescent="0.25">
      <c r="D228" s="226"/>
      <c r="E228" s="230"/>
    </row>
    <row r="229" spans="4:5" s="7" customFormat="1" x14ac:dyDescent="0.25">
      <c r="D229" s="226"/>
      <c r="E229" s="230"/>
    </row>
    <row r="230" spans="4:5" s="7" customFormat="1" x14ac:dyDescent="0.25">
      <c r="D230" s="226"/>
      <c r="E230" s="230"/>
    </row>
    <row r="231" spans="4:5" s="7" customFormat="1" x14ac:dyDescent="0.25">
      <c r="D231" s="226"/>
      <c r="E231" s="230"/>
    </row>
    <row r="232" spans="4:5" s="7" customFormat="1" x14ac:dyDescent="0.25">
      <c r="D232" s="226"/>
      <c r="E232" s="230"/>
    </row>
    <row r="233" spans="4:5" s="7" customFormat="1" x14ac:dyDescent="0.25">
      <c r="D233" s="226"/>
      <c r="E233" s="230"/>
    </row>
    <row r="234" spans="4:5" s="7" customFormat="1" x14ac:dyDescent="0.25">
      <c r="D234" s="226"/>
      <c r="E234" s="230"/>
    </row>
    <row r="235" spans="4:5" s="7" customFormat="1" x14ac:dyDescent="0.25">
      <c r="D235" s="226"/>
      <c r="E235" s="230"/>
    </row>
    <row r="236" spans="4:5" s="7" customFormat="1" x14ac:dyDescent="0.25">
      <c r="D236" s="226"/>
      <c r="E236" s="230"/>
    </row>
    <row r="237" spans="4:5" s="7" customFormat="1" x14ac:dyDescent="0.25">
      <c r="D237" s="226"/>
      <c r="E237" s="230"/>
    </row>
    <row r="238" spans="4:5" s="7" customFormat="1" x14ac:dyDescent="0.25">
      <c r="D238" s="226"/>
      <c r="E238" s="230"/>
    </row>
    <row r="239" spans="4:5" s="7" customFormat="1" x14ac:dyDescent="0.25">
      <c r="D239" s="226"/>
      <c r="E239" s="230"/>
    </row>
    <row r="240" spans="4:5" s="7" customFormat="1" x14ac:dyDescent="0.25">
      <c r="D240" s="226"/>
      <c r="E240" s="230"/>
    </row>
    <row r="241" spans="4:5" s="7" customFormat="1" x14ac:dyDescent="0.25">
      <c r="D241" s="226"/>
      <c r="E241" s="230"/>
    </row>
    <row r="242" spans="4:5" s="7" customFormat="1" x14ac:dyDescent="0.25">
      <c r="D242" s="226"/>
      <c r="E242" s="230"/>
    </row>
    <row r="243" spans="4:5" s="7" customFormat="1" x14ac:dyDescent="0.25">
      <c r="D243" s="226"/>
      <c r="E243" s="230"/>
    </row>
    <row r="244" spans="4:5" s="7" customFormat="1" x14ac:dyDescent="0.25">
      <c r="D244" s="226"/>
      <c r="E244" s="230"/>
    </row>
    <row r="245" spans="4:5" s="7" customFormat="1" x14ac:dyDescent="0.25">
      <c r="D245" s="226"/>
      <c r="E245" s="230"/>
    </row>
    <row r="246" spans="4:5" s="7" customFormat="1" x14ac:dyDescent="0.25">
      <c r="D246" s="226"/>
      <c r="E246" s="230"/>
    </row>
    <row r="247" spans="4:5" s="7" customFormat="1" x14ac:dyDescent="0.25">
      <c r="D247" s="226"/>
      <c r="E247" s="230"/>
    </row>
    <row r="248" spans="4:5" s="7" customFormat="1" x14ac:dyDescent="0.25">
      <c r="D248" s="226"/>
      <c r="E248" s="230"/>
    </row>
    <row r="249" spans="4:5" s="7" customFormat="1" x14ac:dyDescent="0.25">
      <c r="D249" s="226"/>
      <c r="E249" s="230"/>
    </row>
    <row r="250" spans="4:5" s="7" customFormat="1" x14ac:dyDescent="0.25">
      <c r="D250" s="226"/>
      <c r="E250" s="230"/>
    </row>
    <row r="251" spans="4:5" s="7" customFormat="1" x14ac:dyDescent="0.25">
      <c r="D251" s="226"/>
      <c r="E251" s="230"/>
    </row>
    <row r="252" spans="4:5" s="7" customFormat="1" x14ac:dyDescent="0.25">
      <c r="D252" s="226"/>
      <c r="E252" s="230"/>
    </row>
    <row r="253" spans="4:5" s="7" customFormat="1" x14ac:dyDescent="0.25">
      <c r="D253" s="226"/>
      <c r="E253" s="230"/>
    </row>
    <row r="254" spans="4:5" s="7" customFormat="1" x14ac:dyDescent="0.25">
      <c r="D254" s="226"/>
      <c r="E254" s="230"/>
    </row>
    <row r="255" spans="4:5" s="7" customFormat="1" x14ac:dyDescent="0.25">
      <c r="D255" s="226"/>
      <c r="E255" s="230"/>
    </row>
    <row r="256" spans="4:5" s="7" customFormat="1" x14ac:dyDescent="0.25">
      <c r="D256" s="226"/>
      <c r="E256" s="230"/>
    </row>
    <row r="257" spans="4:5" s="7" customFormat="1" x14ac:dyDescent="0.25">
      <c r="D257" s="226"/>
      <c r="E257" s="230"/>
    </row>
    <row r="258" spans="4:5" s="7" customFormat="1" x14ac:dyDescent="0.25">
      <c r="D258" s="226"/>
      <c r="E258" s="230"/>
    </row>
    <row r="259" spans="4:5" s="7" customFormat="1" x14ac:dyDescent="0.25">
      <c r="D259" s="226"/>
      <c r="E259" s="230"/>
    </row>
    <row r="260" spans="4:5" s="7" customFormat="1" x14ac:dyDescent="0.25">
      <c r="D260" s="226"/>
      <c r="E260" s="230"/>
    </row>
    <row r="261" spans="4:5" s="7" customFormat="1" x14ac:dyDescent="0.25">
      <c r="D261" s="226"/>
      <c r="E261" s="230"/>
    </row>
    <row r="262" spans="4:5" s="7" customFormat="1" x14ac:dyDescent="0.25">
      <c r="D262" s="226"/>
      <c r="E262" s="230"/>
    </row>
    <row r="263" spans="4:5" s="7" customFormat="1" x14ac:dyDescent="0.25">
      <c r="D263" s="226"/>
      <c r="E263" s="230"/>
    </row>
    <row r="264" spans="4:5" s="7" customFormat="1" x14ac:dyDescent="0.25">
      <c r="D264" s="226"/>
      <c r="E264" s="230"/>
    </row>
    <row r="265" spans="4:5" s="7" customFormat="1" x14ac:dyDescent="0.25">
      <c r="D265" s="226"/>
      <c r="E265" s="230"/>
    </row>
    <row r="266" spans="4:5" s="7" customFormat="1" x14ac:dyDescent="0.25">
      <c r="D266" s="226"/>
      <c r="E266" s="230"/>
    </row>
    <row r="267" spans="4:5" s="7" customFormat="1" x14ac:dyDescent="0.25">
      <c r="D267" s="226"/>
      <c r="E267" s="230"/>
    </row>
    <row r="268" spans="4:5" s="7" customFormat="1" x14ac:dyDescent="0.25">
      <c r="D268" s="226"/>
      <c r="E268" s="230"/>
    </row>
    <row r="269" spans="4:5" s="7" customFormat="1" x14ac:dyDescent="0.25">
      <c r="D269" s="226"/>
      <c r="E269" s="230"/>
    </row>
    <row r="270" spans="4:5" s="7" customFormat="1" x14ac:dyDescent="0.25">
      <c r="D270" s="226"/>
      <c r="E270" s="230"/>
    </row>
    <row r="271" spans="4:5" s="7" customFormat="1" x14ac:dyDescent="0.25">
      <c r="D271" s="226"/>
      <c r="E271" s="230"/>
    </row>
    <row r="272" spans="4:5" s="7" customFormat="1" x14ac:dyDescent="0.25">
      <c r="D272" s="226"/>
      <c r="E272" s="230"/>
    </row>
    <row r="273" spans="4:5" s="7" customFormat="1" x14ac:dyDescent="0.25">
      <c r="D273" s="226"/>
      <c r="E273" s="230"/>
    </row>
    <row r="274" spans="4:5" s="7" customFormat="1" x14ac:dyDescent="0.25">
      <c r="D274" s="226"/>
      <c r="E274" s="230"/>
    </row>
    <row r="275" spans="4:5" s="7" customFormat="1" x14ac:dyDescent="0.25">
      <c r="D275" s="226"/>
      <c r="E275" s="230"/>
    </row>
    <row r="276" spans="4:5" s="7" customFormat="1" x14ac:dyDescent="0.25">
      <c r="D276" s="226"/>
      <c r="E276" s="230"/>
    </row>
    <row r="277" spans="4:5" s="7" customFormat="1" x14ac:dyDescent="0.25">
      <c r="D277" s="226"/>
      <c r="E277" s="230"/>
    </row>
    <row r="278" spans="4:5" s="7" customFormat="1" x14ac:dyDescent="0.25">
      <c r="D278" s="226"/>
      <c r="E278" s="230"/>
    </row>
    <row r="279" spans="4:5" s="7" customFormat="1" x14ac:dyDescent="0.25">
      <c r="D279" s="226"/>
      <c r="E279" s="230"/>
    </row>
    <row r="280" spans="4:5" s="7" customFormat="1" x14ac:dyDescent="0.25">
      <c r="D280" s="226"/>
      <c r="E280" s="230"/>
    </row>
    <row r="281" spans="4:5" s="7" customFormat="1" x14ac:dyDescent="0.25">
      <c r="D281" s="226"/>
      <c r="E281" s="230"/>
    </row>
    <row r="282" spans="4:5" s="7" customFormat="1" x14ac:dyDescent="0.25">
      <c r="D282" s="226"/>
      <c r="E282" s="230"/>
    </row>
    <row r="283" spans="4:5" s="7" customFormat="1" x14ac:dyDescent="0.25">
      <c r="D283" s="226"/>
      <c r="E283" s="230"/>
    </row>
    <row r="284" spans="4:5" s="7" customFormat="1" x14ac:dyDescent="0.25">
      <c r="D284" s="226"/>
      <c r="E284" s="230"/>
    </row>
    <row r="285" spans="4:5" s="7" customFormat="1" x14ac:dyDescent="0.25">
      <c r="D285" s="226"/>
      <c r="E285" s="230"/>
    </row>
    <row r="286" spans="4:5" s="7" customFormat="1" x14ac:dyDescent="0.25">
      <c r="D286" s="226"/>
      <c r="E286" s="230"/>
    </row>
    <row r="287" spans="4:5" s="7" customFormat="1" x14ac:dyDescent="0.25">
      <c r="D287" s="226"/>
      <c r="E287" s="230"/>
    </row>
    <row r="288" spans="4:5" s="7" customFormat="1" x14ac:dyDescent="0.25">
      <c r="D288" s="226"/>
      <c r="E288" s="230"/>
    </row>
    <row r="289" spans="4:5" s="7" customFormat="1" x14ac:dyDescent="0.25">
      <c r="D289" s="226"/>
      <c r="E289" s="230"/>
    </row>
    <row r="290" spans="4:5" s="7" customFormat="1" x14ac:dyDescent="0.25">
      <c r="D290" s="226"/>
      <c r="E290" s="230"/>
    </row>
    <row r="291" spans="4:5" s="7" customFormat="1" x14ac:dyDescent="0.25">
      <c r="D291" s="226"/>
      <c r="E291" s="230"/>
    </row>
    <row r="292" spans="4:5" s="7" customFormat="1" x14ac:dyDescent="0.25">
      <c r="D292" s="226"/>
      <c r="E292" s="230"/>
    </row>
    <row r="293" spans="4:5" s="7" customFormat="1" x14ac:dyDescent="0.25">
      <c r="D293" s="226"/>
      <c r="E293" s="230"/>
    </row>
    <row r="294" spans="4:5" s="7" customFormat="1" x14ac:dyDescent="0.25">
      <c r="D294" s="226"/>
      <c r="E294" s="230"/>
    </row>
    <row r="295" spans="4:5" s="7" customFormat="1" x14ac:dyDescent="0.25">
      <c r="D295" s="226"/>
      <c r="E295" s="230"/>
    </row>
    <row r="296" spans="4:5" s="7" customFormat="1" x14ac:dyDescent="0.25">
      <c r="D296" s="226"/>
      <c r="E296" s="230"/>
    </row>
    <row r="297" spans="4:5" s="7" customFormat="1" x14ac:dyDescent="0.25">
      <c r="D297" s="226"/>
      <c r="E297" s="230"/>
    </row>
    <row r="298" spans="4:5" s="7" customFormat="1" x14ac:dyDescent="0.25">
      <c r="D298" s="226"/>
      <c r="E298" s="230"/>
    </row>
    <row r="299" spans="4:5" s="7" customFormat="1" x14ac:dyDescent="0.25">
      <c r="D299" s="226"/>
      <c r="E299" s="230"/>
    </row>
    <row r="300" spans="4:5" s="7" customFormat="1" x14ac:dyDescent="0.25">
      <c r="D300" s="226"/>
      <c r="E300" s="230"/>
    </row>
    <row r="301" spans="4:5" s="7" customFormat="1" x14ac:dyDescent="0.25">
      <c r="D301" s="226"/>
      <c r="E301" s="230"/>
    </row>
    <row r="302" spans="4:5" s="7" customFormat="1" x14ac:dyDescent="0.25">
      <c r="D302" s="226"/>
      <c r="E302" s="230"/>
    </row>
    <row r="303" spans="4:5" s="7" customFormat="1" x14ac:dyDescent="0.25">
      <c r="D303" s="226"/>
      <c r="E303" s="230"/>
    </row>
    <row r="304" spans="4:5" s="7" customFormat="1" x14ac:dyDescent="0.25">
      <c r="D304" s="226"/>
      <c r="E304" s="230"/>
    </row>
    <row r="305" spans="4:22" s="7" customFormat="1" x14ac:dyDescent="0.25">
      <c r="D305" s="226"/>
      <c r="E305" s="230"/>
    </row>
    <row r="306" spans="4:22" s="7" customFormat="1" x14ac:dyDescent="0.25">
      <c r="D306" s="226"/>
      <c r="E306" s="230"/>
    </row>
    <row r="307" spans="4:22" s="7" customFormat="1" x14ac:dyDescent="0.25">
      <c r="D307" s="226"/>
      <c r="E307" s="230"/>
    </row>
    <row r="308" spans="4:22" s="7" customFormat="1" x14ac:dyDescent="0.25">
      <c r="D308" s="226"/>
      <c r="E308" s="230"/>
    </row>
    <row r="309" spans="4:22" s="7" customFormat="1" x14ac:dyDescent="0.25">
      <c r="D309" s="226"/>
      <c r="E309" s="230"/>
    </row>
    <row r="310" spans="4:22" s="7" customFormat="1" x14ac:dyDescent="0.25">
      <c r="D310" s="226"/>
      <c r="E310" s="230"/>
    </row>
    <row r="311" spans="4:22" s="7" customFormat="1" x14ac:dyDescent="0.25">
      <c r="D311" s="226"/>
      <c r="E311" s="230"/>
    </row>
    <row r="312" spans="4:22" s="7" customFormat="1" x14ac:dyDescent="0.25">
      <c r="D312" s="226"/>
      <c r="E312" s="230"/>
    </row>
    <row r="313" spans="4:22" s="7" customFormat="1" x14ac:dyDescent="0.25">
      <c r="D313" s="226"/>
      <c r="E313" s="230"/>
    </row>
    <row r="314" spans="4:22" s="7" customFormat="1" x14ac:dyDescent="0.25">
      <c r="D314" s="226"/>
      <c r="E314" s="230"/>
    </row>
    <row r="315" spans="4:22" s="7" customFormat="1" x14ac:dyDescent="0.25">
      <c r="D315" s="226"/>
      <c r="E315" s="230"/>
    </row>
    <row r="316" spans="4:22" s="7" customFormat="1" x14ac:dyDescent="0.25">
      <c r="D316" s="226"/>
      <c r="E316" s="230"/>
    </row>
    <row r="317" spans="4:22" s="7" customFormat="1" x14ac:dyDescent="0.25">
      <c r="D317" s="226"/>
      <c r="E317" s="230"/>
    </row>
    <row r="318" spans="4:22" s="7" customFormat="1" x14ac:dyDescent="0.25">
      <c r="D318" s="226"/>
      <c r="E318" s="230"/>
      <c r="T318"/>
      <c r="V318"/>
    </row>
    <row r="319" spans="4:22" s="7" customFormat="1" x14ac:dyDescent="0.25">
      <c r="D319" s="226"/>
      <c r="E319" s="230"/>
      <c r="T319"/>
      <c r="V319"/>
    </row>
    <row r="320" spans="4:22" s="7" customFormat="1" x14ac:dyDescent="0.25">
      <c r="D320" s="226"/>
      <c r="E320" s="230"/>
      <c r="T320"/>
      <c r="V320"/>
    </row>
    <row r="321" spans="3:22" s="7" customFormat="1" x14ac:dyDescent="0.25">
      <c r="D321" s="226"/>
      <c r="E321" s="230"/>
      <c r="M321"/>
      <c r="T321"/>
      <c r="V321"/>
    </row>
    <row r="322" spans="3:22" x14ac:dyDescent="0.25">
      <c r="C322" s="7"/>
    </row>
  </sheetData>
  <mergeCells count="79">
    <mergeCell ref="S48:U48"/>
    <mergeCell ref="T111:V111"/>
    <mergeCell ref="S110:V110"/>
    <mergeCell ref="O27:P27"/>
    <mergeCell ref="P48:Q48"/>
    <mergeCell ref="S26:U29"/>
    <mergeCell ref="O26:P26"/>
    <mergeCell ref="A130:A131"/>
    <mergeCell ref="B132:E132"/>
    <mergeCell ref="H29:I29"/>
    <mergeCell ref="K29:M29"/>
    <mergeCell ref="P29:Q29"/>
    <mergeCell ref="A48:C48"/>
    <mergeCell ref="H48:I48"/>
    <mergeCell ref="K48:M48"/>
    <mergeCell ref="B111:E111"/>
    <mergeCell ref="A29:C29"/>
    <mergeCell ref="B113:E113"/>
    <mergeCell ref="B114:E114"/>
    <mergeCell ref="B115:E115"/>
    <mergeCell ref="B116:E116"/>
    <mergeCell ref="B120:E120"/>
    <mergeCell ref="L111:M111"/>
    <mergeCell ref="A133:A135"/>
    <mergeCell ref="B133:E135"/>
    <mergeCell ref="L114:M116"/>
    <mergeCell ref="K114:K116"/>
    <mergeCell ref="B124:E124"/>
    <mergeCell ref="B125:E125"/>
    <mergeCell ref="B130:E131"/>
    <mergeCell ref="B122:E122"/>
    <mergeCell ref="B123:E123"/>
    <mergeCell ref="B126:E126"/>
    <mergeCell ref="B127:E127"/>
    <mergeCell ref="B128:E128"/>
    <mergeCell ref="B129:E129"/>
    <mergeCell ref="H128:H131"/>
    <mergeCell ref="B121:E121"/>
    <mergeCell ref="B117:E117"/>
    <mergeCell ref="O10:P10"/>
    <mergeCell ref="O11:P11"/>
    <mergeCell ref="O14:P14"/>
    <mergeCell ref="O15:P15"/>
    <mergeCell ref="I8:I25"/>
    <mergeCell ref="O18:P18"/>
    <mergeCell ref="O20:P20"/>
    <mergeCell ref="O25:P25"/>
    <mergeCell ref="A8:C8"/>
    <mergeCell ref="K8:M8"/>
    <mergeCell ref="L14:L15"/>
    <mergeCell ref="E8:F8"/>
    <mergeCell ref="F10:G10"/>
    <mergeCell ref="F11:G11"/>
    <mergeCell ref="F14:G14"/>
    <mergeCell ref="F15:G15"/>
    <mergeCell ref="M14:M15"/>
    <mergeCell ref="A14:A15"/>
    <mergeCell ref="B14:B15"/>
    <mergeCell ref="C14:C15"/>
    <mergeCell ref="K14:K15"/>
    <mergeCell ref="F20:G20"/>
    <mergeCell ref="F18:G18"/>
    <mergeCell ref="F25:G25"/>
    <mergeCell ref="F26:G26"/>
    <mergeCell ref="F27:G27"/>
    <mergeCell ref="S117:S118"/>
    <mergeCell ref="T117:V118"/>
    <mergeCell ref="B112:E112"/>
    <mergeCell ref="B118:E118"/>
    <mergeCell ref="B119:E119"/>
    <mergeCell ref="L112:M113"/>
    <mergeCell ref="K112:K113"/>
    <mergeCell ref="I112:I114"/>
    <mergeCell ref="H112:H114"/>
    <mergeCell ref="S119:S120"/>
    <mergeCell ref="T119:V120"/>
    <mergeCell ref="T116:V116"/>
    <mergeCell ref="T112:V115"/>
    <mergeCell ref="S112:S115"/>
  </mergeCells>
  <pageMargins left="0.23622047244094491" right="0.23622047244094491" top="0.19685039370078741" bottom="0.15748031496062992" header="0.11811023622047245" footer="0.11811023622047245"/>
  <pageSetup paperSize="8" scale="16"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69B94"/>
    <pageSetUpPr fitToPage="1"/>
  </sheetPr>
  <dimension ref="A1:AW209"/>
  <sheetViews>
    <sheetView zoomScale="75" zoomScaleNormal="75" workbookViewId="0">
      <selection activeCell="A8" sqref="A8:C8"/>
    </sheetView>
  </sheetViews>
  <sheetFormatPr defaultRowHeight="15" x14ac:dyDescent="0.25"/>
  <cols>
    <col min="1" max="1" width="7.7109375" style="7" customWidth="1"/>
    <col min="2" max="2" width="54.5703125" style="7" customWidth="1"/>
    <col min="3" max="3" width="76" bestFit="1" customWidth="1"/>
    <col min="4" max="4" width="3.140625" style="226" bestFit="1" customWidth="1"/>
    <col min="5" max="5" width="15.42578125" style="139" customWidth="1"/>
    <col min="6" max="6" width="31.7109375" style="7" customWidth="1"/>
    <col min="7" max="7" width="10.85546875" style="7" customWidth="1"/>
    <col min="8" max="8" width="8.28515625" style="7" customWidth="1"/>
    <col min="9" max="9" width="86.5703125" customWidth="1"/>
    <col min="10" max="10" width="8.85546875" style="7" bestFit="1" customWidth="1"/>
    <col min="11" max="11" width="7.7109375" style="7" customWidth="1"/>
    <col min="12" max="12" width="54.42578125" style="7" customWidth="1"/>
    <col min="13" max="13" width="76" bestFit="1" customWidth="1"/>
    <col min="14" max="14" width="3.5703125" style="7" customWidth="1"/>
    <col min="15" max="15" width="7.28515625" style="7" customWidth="1"/>
    <col min="16" max="16" width="7.7109375" style="7" customWidth="1"/>
    <col min="17" max="17" width="76" bestFit="1" customWidth="1"/>
    <col min="18" max="19" width="9.140625" style="7"/>
    <col min="20" max="20" width="40.7109375" customWidth="1"/>
    <col min="21" max="21" width="3.140625" style="7" customWidth="1"/>
    <col min="22" max="22" width="40.7109375" customWidth="1"/>
    <col min="23" max="23" width="8.85546875" style="7" bestFit="1" customWidth="1"/>
    <col min="24" max="48" width="9.140625" style="7"/>
  </cols>
  <sheetData>
    <row r="1" spans="1:17" s="7" customFormat="1" x14ac:dyDescent="0.25">
      <c r="D1" s="226"/>
      <c r="E1" s="139"/>
    </row>
    <row r="2" spans="1:17" s="7" customFormat="1" x14ac:dyDescent="0.25">
      <c r="D2" s="226"/>
      <c r="E2" s="139"/>
    </row>
    <row r="3" spans="1:17" s="7" customFormat="1" x14ac:dyDescent="0.25">
      <c r="D3" s="226"/>
      <c r="E3" s="139"/>
    </row>
    <row r="4" spans="1:17" s="7" customFormat="1" ht="18" x14ac:dyDescent="0.25">
      <c r="B4" s="1001" t="s">
        <v>1266</v>
      </c>
      <c r="E4" s="139"/>
    </row>
    <row r="5" spans="1:17" s="7" customFormat="1" x14ac:dyDescent="0.25">
      <c r="D5" s="226"/>
      <c r="E5" s="139"/>
    </row>
    <row r="6" spans="1:17" s="7" customFormat="1" x14ac:dyDescent="0.25">
      <c r="D6" s="226"/>
      <c r="E6" s="139"/>
    </row>
    <row r="7" spans="1:17" s="7" customFormat="1" x14ac:dyDescent="0.25">
      <c r="D7" s="226"/>
      <c r="E7" s="139"/>
    </row>
    <row r="8" spans="1:17" s="134" customFormat="1" ht="15.75" customHeight="1" x14ac:dyDescent="0.25">
      <c r="A8" s="2198" t="s">
        <v>131</v>
      </c>
      <c r="B8" s="2198"/>
      <c r="C8" s="2198"/>
      <c r="D8" s="53"/>
      <c r="E8" s="1716"/>
      <c r="I8" s="2400" t="s">
        <v>1218</v>
      </c>
      <c r="K8" s="2198" t="s">
        <v>325</v>
      </c>
      <c r="L8" s="2198"/>
      <c r="M8" s="2198"/>
      <c r="O8" s="1002" t="s">
        <v>326</v>
      </c>
    </row>
    <row r="9" spans="1:17" s="134" customFormat="1" ht="15.75" customHeight="1" x14ac:dyDescent="0.25">
      <c r="A9" s="908">
        <v>1</v>
      </c>
      <c r="B9" s="710" t="s">
        <v>127</v>
      </c>
      <c r="C9" s="1353" t="s">
        <v>352</v>
      </c>
      <c r="D9" s="53"/>
      <c r="E9" s="1716"/>
      <c r="I9" s="2401"/>
      <c r="K9" s="908">
        <v>1</v>
      </c>
      <c r="L9" s="710" t="s">
        <v>127</v>
      </c>
      <c r="M9" s="90" t="s">
        <v>352</v>
      </c>
      <c r="O9" s="1002"/>
    </row>
    <row r="10" spans="1:17" s="7" customFormat="1" ht="15.75" customHeight="1" x14ac:dyDescent="0.25">
      <c r="A10" s="908">
        <v>2</v>
      </c>
      <c r="B10" s="710" t="s">
        <v>90</v>
      </c>
      <c r="C10" s="2030" t="s">
        <v>94</v>
      </c>
      <c r="D10" s="226"/>
      <c r="E10" s="1803" t="s">
        <v>95</v>
      </c>
      <c r="F10" s="966" t="s">
        <v>93</v>
      </c>
      <c r="G10" s="979"/>
      <c r="H10" s="979"/>
      <c r="I10" s="2401"/>
      <c r="K10" s="908">
        <v>2</v>
      </c>
      <c r="L10" s="710" t="s">
        <v>90</v>
      </c>
      <c r="M10" s="96" t="s">
        <v>270</v>
      </c>
      <c r="O10" s="2305" t="s">
        <v>95</v>
      </c>
      <c r="P10" s="2305"/>
      <c r="Q10" s="966" t="s">
        <v>267</v>
      </c>
    </row>
    <row r="11" spans="1:17" s="7" customFormat="1" ht="15.75" customHeight="1" x14ac:dyDescent="0.25">
      <c r="A11" s="908">
        <v>3</v>
      </c>
      <c r="B11" s="710" t="s">
        <v>91</v>
      </c>
      <c r="C11" s="2033" t="s">
        <v>270</v>
      </c>
      <c r="D11" s="226"/>
      <c r="E11" s="1803" t="s">
        <v>95</v>
      </c>
      <c r="F11" s="966" t="s">
        <v>267</v>
      </c>
      <c r="G11" s="270"/>
      <c r="H11" s="270"/>
      <c r="I11" s="2401"/>
      <c r="K11" s="908">
        <v>3</v>
      </c>
      <c r="L11" s="710" t="s">
        <v>91</v>
      </c>
      <c r="M11" s="966" t="s">
        <v>94</v>
      </c>
      <c r="O11" s="2305" t="s">
        <v>95</v>
      </c>
      <c r="P11" s="2305"/>
      <c r="Q11" s="966" t="s">
        <v>93</v>
      </c>
    </row>
    <row r="12" spans="1:17" s="7" customFormat="1" ht="15.75" customHeight="1" x14ac:dyDescent="0.25">
      <c r="A12" s="908">
        <v>4</v>
      </c>
      <c r="B12" s="710" t="s">
        <v>101</v>
      </c>
      <c r="C12" s="2036">
        <v>43941</v>
      </c>
      <c r="D12" s="226"/>
      <c r="E12" s="1718"/>
      <c r="F12" s="134"/>
      <c r="G12" s="134"/>
      <c r="H12" s="134"/>
      <c r="I12" s="2401"/>
      <c r="K12" s="908">
        <v>4</v>
      </c>
      <c r="L12" s="710" t="s">
        <v>101</v>
      </c>
      <c r="M12" s="972">
        <v>43941</v>
      </c>
      <c r="O12" s="667"/>
      <c r="P12" s="1016"/>
      <c r="Q12" s="134"/>
    </row>
    <row r="13" spans="1:17" s="7" customFormat="1" ht="15.75" customHeight="1" x14ac:dyDescent="0.25">
      <c r="A13" s="908">
        <v>5</v>
      </c>
      <c r="B13" s="710" t="s">
        <v>123</v>
      </c>
      <c r="C13" s="668">
        <v>0.45520833333333338</v>
      </c>
      <c r="D13" s="226"/>
      <c r="E13" s="1718"/>
      <c r="F13" s="134"/>
      <c r="G13" s="134"/>
      <c r="H13" s="134"/>
      <c r="I13" s="2401"/>
      <c r="K13" s="908">
        <v>5</v>
      </c>
      <c r="L13" s="710" t="s">
        <v>123</v>
      </c>
      <c r="M13" s="668">
        <v>0.47587962962962965</v>
      </c>
      <c r="O13" s="667"/>
      <c r="P13" s="1016"/>
      <c r="Q13" s="134"/>
    </row>
    <row r="14" spans="1:17" s="7" customFormat="1" ht="15.75" customHeight="1" x14ac:dyDescent="0.25">
      <c r="A14" s="908">
        <v>6</v>
      </c>
      <c r="B14" s="710" t="s">
        <v>124</v>
      </c>
      <c r="C14" s="1548" t="s">
        <v>266</v>
      </c>
      <c r="D14" s="226"/>
      <c r="E14" s="1803" t="s">
        <v>219</v>
      </c>
      <c r="F14" s="185" t="s">
        <v>268</v>
      </c>
      <c r="G14" s="270"/>
      <c r="H14" s="270"/>
      <c r="I14" s="2401"/>
      <c r="K14" s="908">
        <v>6</v>
      </c>
      <c r="L14" s="710" t="s">
        <v>124</v>
      </c>
      <c r="M14" s="972" t="s">
        <v>266</v>
      </c>
      <c r="O14" s="2305" t="s">
        <v>219</v>
      </c>
      <c r="P14" s="2305"/>
      <c r="Q14" s="185" t="s">
        <v>268</v>
      </c>
    </row>
    <row r="15" spans="1:17" s="7" customFormat="1" ht="15.75" customHeight="1" x14ac:dyDescent="0.25">
      <c r="A15" s="908">
        <v>7</v>
      </c>
      <c r="B15" s="710" t="s">
        <v>102</v>
      </c>
      <c r="C15" s="2036">
        <v>43942</v>
      </c>
      <c r="D15" s="226"/>
      <c r="E15" s="1718"/>
      <c r="F15" s="134"/>
      <c r="G15" s="134"/>
      <c r="H15" s="134"/>
      <c r="I15" s="2401"/>
      <c r="K15" s="908">
        <v>7</v>
      </c>
      <c r="L15" s="710" t="s">
        <v>102</v>
      </c>
      <c r="M15" s="972">
        <v>43942</v>
      </c>
      <c r="O15" s="667"/>
      <c r="P15" s="1016"/>
      <c r="Q15" s="134"/>
    </row>
    <row r="16" spans="1:17" s="7" customFormat="1" ht="15.75" customHeight="1" x14ac:dyDescent="0.25">
      <c r="A16" s="908">
        <v>8</v>
      </c>
      <c r="B16" s="710" t="s">
        <v>103</v>
      </c>
      <c r="C16" s="2036">
        <v>43945</v>
      </c>
      <c r="D16" s="226"/>
      <c r="E16" s="1718"/>
      <c r="F16" s="134"/>
      <c r="G16" s="134"/>
      <c r="H16" s="134"/>
      <c r="I16" s="2401"/>
      <c r="K16" s="908">
        <v>8</v>
      </c>
      <c r="L16" s="710" t="s">
        <v>103</v>
      </c>
      <c r="M16" s="972">
        <v>43949</v>
      </c>
      <c r="O16" s="667"/>
      <c r="P16" s="1016"/>
      <c r="Q16" s="134"/>
    </row>
    <row r="17" spans="1:49" s="7" customFormat="1" ht="15.75" customHeight="1" x14ac:dyDescent="0.25">
      <c r="A17" s="950">
        <v>9</v>
      </c>
      <c r="B17" s="710" t="s">
        <v>85</v>
      </c>
      <c r="C17" s="1035" t="s">
        <v>272</v>
      </c>
      <c r="D17" s="226"/>
      <c r="E17" s="1803" t="s">
        <v>180</v>
      </c>
      <c r="F17" s="532" t="s">
        <v>271</v>
      </c>
      <c r="G17" s="194"/>
      <c r="H17" s="194"/>
      <c r="I17" s="2401"/>
      <c r="K17" s="950">
        <v>9</v>
      </c>
      <c r="L17" s="951" t="s">
        <v>85</v>
      </c>
      <c r="M17" s="532" t="s">
        <v>272</v>
      </c>
      <c r="O17" s="2305" t="s">
        <v>180</v>
      </c>
      <c r="P17" s="2305"/>
      <c r="Q17" s="532" t="s">
        <v>271</v>
      </c>
    </row>
    <row r="18" spans="1:49" s="7" customFormat="1" ht="15.75" customHeight="1" x14ac:dyDescent="0.25">
      <c r="A18" s="908">
        <v>10</v>
      </c>
      <c r="B18" s="710" t="s">
        <v>86</v>
      </c>
      <c r="C18" s="532" t="s">
        <v>379</v>
      </c>
      <c r="D18" s="226"/>
      <c r="E18" s="1720"/>
      <c r="F18" s="134"/>
      <c r="G18" s="134"/>
      <c r="H18" s="134"/>
      <c r="I18" s="2401"/>
      <c r="K18" s="908">
        <v>10</v>
      </c>
      <c r="L18" s="710" t="s">
        <v>86</v>
      </c>
      <c r="M18" s="96" t="s">
        <v>222</v>
      </c>
      <c r="O18" s="670"/>
      <c r="P18" s="1016"/>
      <c r="Q18" s="134"/>
    </row>
    <row r="19" spans="1:49" s="7" customFormat="1" ht="15.75" customHeight="1" x14ac:dyDescent="0.25">
      <c r="A19" s="908">
        <v>11</v>
      </c>
      <c r="B19" s="710" t="s">
        <v>87</v>
      </c>
      <c r="C19" s="96" t="s">
        <v>532</v>
      </c>
      <c r="D19" s="226"/>
      <c r="E19" s="1766" t="s">
        <v>100</v>
      </c>
      <c r="F19" s="2491" t="s">
        <v>379</v>
      </c>
      <c r="G19" s="2492"/>
      <c r="H19" s="173"/>
      <c r="I19" s="2401"/>
      <c r="K19" s="908">
        <v>11</v>
      </c>
      <c r="L19" s="710" t="s">
        <v>87</v>
      </c>
      <c r="M19" s="96" t="s">
        <v>222</v>
      </c>
      <c r="O19" s="2395" t="s">
        <v>100</v>
      </c>
      <c r="P19" s="2395"/>
      <c r="Q19" s="96" t="s">
        <v>222</v>
      </c>
    </row>
    <row r="20" spans="1:49" s="7" customFormat="1" ht="15.75" customHeight="1" x14ac:dyDescent="0.25">
      <c r="A20" s="908">
        <v>12</v>
      </c>
      <c r="B20" s="710" t="s">
        <v>83</v>
      </c>
      <c r="C20" s="96">
        <v>10000000</v>
      </c>
      <c r="D20" s="226"/>
      <c r="E20" s="1876" t="s">
        <v>89</v>
      </c>
      <c r="F20" s="2491" t="s">
        <v>379</v>
      </c>
      <c r="G20" s="2492"/>
      <c r="H20" s="195"/>
      <c r="I20" s="2401"/>
      <c r="K20" s="908">
        <v>12</v>
      </c>
      <c r="L20" s="710" t="s">
        <v>83</v>
      </c>
      <c r="M20" s="96">
        <v>15000000</v>
      </c>
      <c r="O20" s="2395" t="s">
        <v>146</v>
      </c>
      <c r="P20" s="2395"/>
      <c r="Q20" s="96" t="s">
        <v>222</v>
      </c>
    </row>
    <row r="21" spans="1:49" s="7" customFormat="1" ht="15.75" customHeight="1" x14ac:dyDescent="0.25">
      <c r="A21" s="908">
        <v>13</v>
      </c>
      <c r="B21" s="710" t="s">
        <v>88</v>
      </c>
      <c r="C21" s="966" t="s">
        <v>99</v>
      </c>
      <c r="D21" s="226"/>
      <c r="E21" s="1723"/>
      <c r="F21" s="134"/>
      <c r="G21" s="134"/>
      <c r="H21" s="134"/>
      <c r="I21" s="2401"/>
      <c r="K21" s="908">
        <v>13</v>
      </c>
      <c r="L21" s="710" t="s">
        <v>88</v>
      </c>
      <c r="M21" s="966" t="s">
        <v>99</v>
      </c>
      <c r="O21" s="231"/>
      <c r="P21" s="1016"/>
      <c r="Q21" s="134"/>
    </row>
    <row r="22" spans="1:49" s="7" customFormat="1" ht="15.75" customHeight="1" x14ac:dyDescent="0.25">
      <c r="A22" s="908">
        <v>14</v>
      </c>
      <c r="B22" s="710" t="s">
        <v>82</v>
      </c>
      <c r="C22" s="533">
        <v>-6.1000000000000004E-3</v>
      </c>
      <c r="D22" s="226"/>
      <c r="E22" s="1724"/>
      <c r="F22" s="979"/>
      <c r="G22" s="979"/>
      <c r="H22" s="979"/>
      <c r="I22" s="2401"/>
      <c r="K22" s="908">
        <v>14</v>
      </c>
      <c r="L22" s="710" t="s">
        <v>82</v>
      </c>
      <c r="M22" s="533">
        <v>-5.7000000000000002E-3</v>
      </c>
      <c r="O22" s="671"/>
      <c r="P22" s="1016"/>
      <c r="Q22" s="979"/>
    </row>
    <row r="23" spans="1:49" s="7" customFormat="1" ht="15.75" customHeight="1" x14ac:dyDescent="0.25">
      <c r="A23" s="908">
        <v>15</v>
      </c>
      <c r="B23" s="710" t="s">
        <v>84</v>
      </c>
      <c r="C23" s="96">
        <f>C20*(1+((C22*(C16-C15))/(360)))</f>
        <v>9999491.666666666</v>
      </c>
      <c r="D23" s="226"/>
      <c r="E23" s="1725"/>
      <c r="F23" s="134"/>
      <c r="G23" s="134"/>
      <c r="H23" s="134"/>
      <c r="I23" s="2401"/>
      <c r="K23" s="908">
        <v>15</v>
      </c>
      <c r="L23" s="710" t="s">
        <v>84</v>
      </c>
      <c r="M23" s="96">
        <f>M20*(1+((M22*(M16-M15))/(360)))</f>
        <v>14998337.5</v>
      </c>
      <c r="O23" s="672"/>
      <c r="P23" s="1016"/>
      <c r="Q23" s="134"/>
    </row>
    <row r="24" spans="1:49" s="7" customFormat="1" ht="15.75" customHeight="1" x14ac:dyDescent="0.25">
      <c r="A24" s="908">
        <v>16</v>
      </c>
      <c r="B24" s="710" t="s">
        <v>306</v>
      </c>
      <c r="C24" s="96" t="s">
        <v>269</v>
      </c>
      <c r="D24" s="226"/>
      <c r="E24" s="1803" t="s">
        <v>95</v>
      </c>
      <c r="F24" s="90" t="s">
        <v>258</v>
      </c>
      <c r="G24" s="979"/>
      <c r="H24" s="979"/>
      <c r="I24" s="2401"/>
      <c r="K24" s="908">
        <v>16</v>
      </c>
      <c r="L24" s="710" t="s">
        <v>306</v>
      </c>
      <c r="M24" s="96" t="s">
        <v>269</v>
      </c>
      <c r="O24" s="2305" t="s">
        <v>95</v>
      </c>
      <c r="P24" s="2305"/>
      <c r="Q24" s="90" t="s">
        <v>258</v>
      </c>
    </row>
    <row r="25" spans="1:49" s="7" customFormat="1" ht="15.75" customHeight="1" x14ac:dyDescent="0.25">
      <c r="A25" s="908">
        <v>17</v>
      </c>
      <c r="B25" s="710" t="s">
        <v>13</v>
      </c>
      <c r="C25" s="96" t="s">
        <v>270</v>
      </c>
      <c r="D25" s="162"/>
      <c r="E25" s="1803" t="s">
        <v>95</v>
      </c>
      <c r="F25" s="966" t="s">
        <v>267</v>
      </c>
      <c r="G25" s="270"/>
      <c r="H25" s="270"/>
      <c r="I25" s="2402"/>
      <c r="K25" s="908">
        <v>17</v>
      </c>
      <c r="L25" s="710" t="s">
        <v>13</v>
      </c>
      <c r="M25" s="96" t="s">
        <v>270</v>
      </c>
      <c r="O25" s="2305" t="s">
        <v>95</v>
      </c>
      <c r="P25" s="2305"/>
      <c r="Q25" s="966" t="s">
        <v>267</v>
      </c>
    </row>
    <row r="26" spans="1:49" s="7" customFormat="1" ht="18" customHeight="1" x14ac:dyDescent="0.25">
      <c r="A26" s="908">
        <v>18</v>
      </c>
      <c r="B26" s="710" t="s">
        <v>209</v>
      </c>
      <c r="C26" s="96" t="s">
        <v>269</v>
      </c>
      <c r="D26" s="226"/>
      <c r="E26" s="1767" t="s">
        <v>95</v>
      </c>
      <c r="F26" s="90" t="s">
        <v>258</v>
      </c>
      <c r="G26" s="270"/>
      <c r="H26" s="270"/>
      <c r="I26" s="1023"/>
      <c r="K26" s="908">
        <v>18</v>
      </c>
      <c r="L26" s="710" t="s">
        <v>209</v>
      </c>
      <c r="M26" s="96" t="s">
        <v>269</v>
      </c>
      <c r="N26" s="226"/>
      <c r="O26" s="2305" t="s">
        <v>95</v>
      </c>
      <c r="P26" s="2305"/>
      <c r="Q26" s="90" t="s">
        <v>258</v>
      </c>
    </row>
    <row r="27" spans="1:49" s="7" customFormat="1" ht="15.75" x14ac:dyDescent="0.25">
      <c r="A27" s="155"/>
      <c r="B27" s="737"/>
      <c r="C27" s="738"/>
      <c r="D27" s="162"/>
      <c r="E27" s="1053"/>
      <c r="F27" s="979"/>
      <c r="G27" s="979"/>
      <c r="J27" s="462"/>
      <c r="K27" s="134"/>
      <c r="M27" s="726"/>
      <c r="S27" s="2465" t="s">
        <v>400</v>
      </c>
      <c r="T27" s="2465"/>
      <c r="U27" s="2465"/>
    </row>
    <row r="28" spans="1:49" s="7" customFormat="1" ht="18" customHeight="1" x14ac:dyDescent="0.25">
      <c r="A28" s="2235" t="s">
        <v>353</v>
      </c>
      <c r="B28" s="2235"/>
      <c r="C28" s="2235"/>
      <c r="E28" s="1053"/>
      <c r="F28" s="979"/>
      <c r="G28" s="979"/>
      <c r="H28" s="2235" t="s">
        <v>334</v>
      </c>
      <c r="I28" s="2235"/>
      <c r="J28" s="162"/>
      <c r="K28" s="2407" t="s">
        <v>354</v>
      </c>
      <c r="L28" s="2407"/>
      <c r="M28" s="2407"/>
      <c r="P28" s="2416" t="s">
        <v>335</v>
      </c>
      <c r="Q28" s="2416"/>
      <c r="S28" s="2465"/>
      <c r="T28" s="2465"/>
      <c r="U28" s="2465"/>
    </row>
    <row r="29" spans="1:49" ht="15.75" x14ac:dyDescent="0.25">
      <c r="A29" s="426">
        <v>1</v>
      </c>
      <c r="B29" s="515" t="s">
        <v>0</v>
      </c>
      <c r="C29" s="711" t="s">
        <v>639</v>
      </c>
      <c r="D29" s="203" t="s">
        <v>130</v>
      </c>
      <c r="E29" s="717" t="s">
        <v>273</v>
      </c>
      <c r="F29" s="148"/>
      <c r="G29" s="148"/>
      <c r="H29" s="426">
        <v>1</v>
      </c>
      <c r="I29" s="641" t="s">
        <v>684</v>
      </c>
      <c r="K29" s="426">
        <v>1</v>
      </c>
      <c r="L29" s="515" t="s">
        <v>0</v>
      </c>
      <c r="M29" s="641" t="s">
        <v>655</v>
      </c>
      <c r="N29" s="516"/>
      <c r="O29" s="516"/>
      <c r="P29" s="426">
        <v>1</v>
      </c>
      <c r="Q29" s="641" t="s">
        <v>691</v>
      </c>
      <c r="S29" s="426">
        <v>1</v>
      </c>
      <c r="T29" s="641" t="s">
        <v>783</v>
      </c>
      <c r="U29" s="203" t="s">
        <v>130</v>
      </c>
      <c r="V29" s="524" t="s">
        <v>273</v>
      </c>
      <c r="AW29" s="7"/>
    </row>
    <row r="30" spans="1:49" s="7" customFormat="1" ht="15.75" x14ac:dyDescent="0.25">
      <c r="A30" s="426">
        <v>2</v>
      </c>
      <c r="B30" s="515" t="s">
        <v>1</v>
      </c>
      <c r="C30" s="1242" t="s">
        <v>93</v>
      </c>
      <c r="D30" s="203" t="s">
        <v>130</v>
      </c>
      <c r="E30" s="718" t="s">
        <v>273</v>
      </c>
      <c r="F30" s="979"/>
      <c r="G30" s="979"/>
      <c r="H30" s="426">
        <v>2</v>
      </c>
      <c r="I30" s="966" t="s">
        <v>267</v>
      </c>
      <c r="K30" s="426">
        <v>2</v>
      </c>
      <c r="L30" s="515" t="s">
        <v>1</v>
      </c>
      <c r="M30" s="966" t="s">
        <v>93</v>
      </c>
      <c r="N30" s="516"/>
      <c r="O30" s="516"/>
      <c r="P30" s="426">
        <v>2</v>
      </c>
      <c r="Q30" s="966" t="s">
        <v>267</v>
      </c>
      <c r="S30" s="426">
        <v>2</v>
      </c>
      <c r="T30" s="966" t="s">
        <v>93</v>
      </c>
      <c r="U30" s="203" t="s">
        <v>130</v>
      </c>
    </row>
    <row r="31" spans="1:49" s="7" customFormat="1" ht="15.75" x14ac:dyDescent="0.25">
      <c r="A31" s="426">
        <v>3</v>
      </c>
      <c r="B31" s="515" t="s">
        <v>40</v>
      </c>
      <c r="C31" s="1242" t="s">
        <v>93</v>
      </c>
      <c r="D31" s="203" t="s">
        <v>130</v>
      </c>
      <c r="E31" s="718"/>
      <c r="F31" s="979"/>
      <c r="G31" s="979"/>
      <c r="H31" s="426">
        <v>3</v>
      </c>
      <c r="I31" s="966" t="s">
        <v>267</v>
      </c>
      <c r="K31" s="426">
        <v>3</v>
      </c>
      <c r="L31" s="515" t="s">
        <v>40</v>
      </c>
      <c r="M31" s="966" t="s">
        <v>93</v>
      </c>
      <c r="N31" s="516"/>
      <c r="O31" s="516"/>
      <c r="P31" s="426">
        <v>3</v>
      </c>
      <c r="Q31" s="966" t="s">
        <v>267</v>
      </c>
      <c r="S31" s="426">
        <v>3</v>
      </c>
      <c r="T31" s="966" t="s">
        <v>93</v>
      </c>
      <c r="U31" s="203" t="s">
        <v>130</v>
      </c>
    </row>
    <row r="32" spans="1:49" s="7" customFormat="1" ht="15.75" x14ac:dyDescent="0.25">
      <c r="A32" s="426">
        <v>4</v>
      </c>
      <c r="B32" s="515" t="s">
        <v>12</v>
      </c>
      <c r="C32" s="991" t="s">
        <v>106</v>
      </c>
      <c r="D32" s="203" t="s">
        <v>130</v>
      </c>
      <c r="E32" s="718"/>
      <c r="F32" s="979"/>
      <c r="G32" s="979"/>
      <c r="H32" s="426">
        <v>4</v>
      </c>
      <c r="I32" s="973" t="s">
        <v>106</v>
      </c>
      <c r="K32" s="426">
        <v>4</v>
      </c>
      <c r="L32" s="515" t="s">
        <v>12</v>
      </c>
      <c r="M32" s="973" t="s">
        <v>106</v>
      </c>
      <c r="N32" s="516"/>
      <c r="O32" s="516"/>
      <c r="P32" s="426">
        <v>4</v>
      </c>
      <c r="Q32" s="966" t="s">
        <v>106</v>
      </c>
      <c r="S32" s="426">
        <v>4</v>
      </c>
      <c r="T32" s="1163" t="s">
        <v>592</v>
      </c>
      <c r="U32" s="1249" t="s">
        <v>723</v>
      </c>
    </row>
    <row r="33" spans="1:49" s="7" customFormat="1" ht="15.75" x14ac:dyDescent="0.25">
      <c r="A33" s="426">
        <v>5</v>
      </c>
      <c r="B33" s="515" t="s">
        <v>2</v>
      </c>
      <c r="C33" s="991" t="s">
        <v>107</v>
      </c>
      <c r="D33" s="203" t="s">
        <v>130</v>
      </c>
      <c r="E33" s="718"/>
      <c r="F33" s="979"/>
      <c r="G33" s="979"/>
      <c r="H33" s="426">
        <v>5</v>
      </c>
      <c r="I33" s="966" t="s">
        <v>327</v>
      </c>
      <c r="K33" s="426">
        <v>5</v>
      </c>
      <c r="L33" s="515" t="s">
        <v>2</v>
      </c>
      <c r="M33" s="973" t="s">
        <v>107</v>
      </c>
      <c r="N33" s="516"/>
      <c r="O33" s="516"/>
      <c r="P33" s="426">
        <v>5</v>
      </c>
      <c r="Q33" s="973" t="s">
        <v>327</v>
      </c>
      <c r="S33" s="426">
        <v>5</v>
      </c>
      <c r="T33" s="1163" t="s">
        <v>592</v>
      </c>
      <c r="U33" s="1249" t="s">
        <v>723</v>
      </c>
    </row>
    <row r="34" spans="1:49" ht="15.75" x14ac:dyDescent="0.25">
      <c r="A34" s="426">
        <v>6</v>
      </c>
      <c r="B34" s="515" t="s">
        <v>419</v>
      </c>
      <c r="C34" s="39"/>
      <c r="D34" s="203" t="s">
        <v>44</v>
      </c>
      <c r="E34" s="328"/>
      <c r="F34" s="143"/>
      <c r="G34" s="143"/>
      <c r="H34" s="426">
        <v>6</v>
      </c>
      <c r="I34" s="68"/>
      <c r="K34" s="426">
        <v>6</v>
      </c>
      <c r="L34" s="515" t="s">
        <v>419</v>
      </c>
      <c r="M34" s="68"/>
      <c r="N34" s="516"/>
      <c r="O34" s="516"/>
      <c r="P34" s="426">
        <v>6</v>
      </c>
      <c r="Q34" s="68"/>
      <c r="S34" s="426">
        <v>6</v>
      </c>
      <c r="T34" s="1163" t="s">
        <v>592</v>
      </c>
      <c r="U34" s="1249" t="s">
        <v>723</v>
      </c>
      <c r="V34" s="7"/>
      <c r="AW34" s="7"/>
    </row>
    <row r="35" spans="1:49" ht="15.75" x14ac:dyDescent="0.25">
      <c r="A35" s="426">
        <v>7</v>
      </c>
      <c r="B35" s="515" t="s">
        <v>420</v>
      </c>
      <c r="C35" s="39"/>
      <c r="D35" s="203" t="s">
        <v>43</v>
      </c>
      <c r="E35" s="328" t="s">
        <v>273</v>
      </c>
      <c r="F35" s="143"/>
      <c r="G35" s="143"/>
      <c r="H35" s="426">
        <v>7</v>
      </c>
      <c r="I35" s="68"/>
      <c r="K35" s="426">
        <v>7</v>
      </c>
      <c r="L35" s="515" t="s">
        <v>420</v>
      </c>
      <c r="M35" s="68"/>
      <c r="N35" s="516"/>
      <c r="O35" s="516"/>
      <c r="P35" s="426">
        <v>7</v>
      </c>
      <c r="Q35" s="68"/>
      <c r="S35" s="426">
        <v>7</v>
      </c>
      <c r="T35" s="1238"/>
      <c r="U35" s="203" t="s">
        <v>43</v>
      </c>
      <c r="V35" s="7"/>
      <c r="AW35" s="7"/>
    </row>
    <row r="36" spans="1:49" ht="15.75" x14ac:dyDescent="0.25">
      <c r="A36" s="426">
        <v>8</v>
      </c>
      <c r="B36" s="515" t="s">
        <v>421</v>
      </c>
      <c r="C36" s="39"/>
      <c r="D36" s="203" t="s">
        <v>43</v>
      </c>
      <c r="E36" s="328" t="s">
        <v>273</v>
      </c>
      <c r="F36" s="143"/>
      <c r="G36" s="143"/>
      <c r="H36" s="426">
        <v>8</v>
      </c>
      <c r="I36" s="68"/>
      <c r="K36" s="426">
        <v>8</v>
      </c>
      <c r="L36" s="515" t="s">
        <v>421</v>
      </c>
      <c r="M36" s="68"/>
      <c r="N36" s="516"/>
      <c r="O36" s="516"/>
      <c r="P36" s="426">
        <v>8</v>
      </c>
      <c r="Q36" s="68"/>
      <c r="S36" s="426">
        <v>8</v>
      </c>
      <c r="T36" s="1238"/>
      <c r="U36" s="203" t="s">
        <v>43</v>
      </c>
      <c r="V36" s="7"/>
      <c r="AW36" s="7"/>
    </row>
    <row r="37" spans="1:49" ht="15.75" x14ac:dyDescent="0.25">
      <c r="A37" s="426">
        <v>9</v>
      </c>
      <c r="B37" s="515" t="s">
        <v>5</v>
      </c>
      <c r="C37" s="295" t="s">
        <v>109</v>
      </c>
      <c r="D37" s="203" t="s">
        <v>130</v>
      </c>
      <c r="E37" s="328"/>
      <c r="F37" s="143"/>
      <c r="G37" s="143"/>
      <c r="H37" s="426">
        <v>9</v>
      </c>
      <c r="I37" s="292" t="s">
        <v>206</v>
      </c>
      <c r="K37" s="426">
        <v>9</v>
      </c>
      <c r="L37" s="515" t="s">
        <v>5</v>
      </c>
      <c r="M37" s="292" t="s">
        <v>206</v>
      </c>
      <c r="N37" s="516"/>
      <c r="O37" s="516"/>
      <c r="P37" s="426">
        <v>9</v>
      </c>
      <c r="Q37" s="292" t="s">
        <v>109</v>
      </c>
      <c r="S37" s="426">
        <v>9</v>
      </c>
      <c r="T37" s="1163" t="s">
        <v>592</v>
      </c>
      <c r="U37" s="1249" t="s">
        <v>723</v>
      </c>
      <c r="V37" s="328"/>
      <c r="AW37" s="7"/>
    </row>
    <row r="38" spans="1:49" ht="15.75" x14ac:dyDescent="0.25">
      <c r="A38" s="426">
        <v>10</v>
      </c>
      <c r="B38" s="515" t="s">
        <v>6</v>
      </c>
      <c r="C38" s="1241" t="s">
        <v>93</v>
      </c>
      <c r="D38" s="203" t="s">
        <v>130</v>
      </c>
      <c r="E38" s="328" t="s">
        <v>273</v>
      </c>
      <c r="F38" s="143"/>
      <c r="G38" s="143"/>
      <c r="H38" s="426">
        <v>10</v>
      </c>
      <c r="I38" s="293" t="s">
        <v>267</v>
      </c>
      <c r="K38" s="426">
        <v>10</v>
      </c>
      <c r="L38" s="515" t="s">
        <v>6</v>
      </c>
      <c r="M38" s="293" t="s">
        <v>93</v>
      </c>
      <c r="N38" s="516"/>
      <c r="O38" s="516"/>
      <c r="P38" s="426">
        <v>10</v>
      </c>
      <c r="Q38" s="293" t="s">
        <v>267</v>
      </c>
      <c r="S38" s="426">
        <v>10</v>
      </c>
      <c r="T38" s="1163" t="s">
        <v>592</v>
      </c>
      <c r="U38" s="1249" t="s">
        <v>723</v>
      </c>
      <c r="V38" s="7"/>
      <c r="AW38" s="7"/>
    </row>
    <row r="39" spans="1:49" ht="15.75" x14ac:dyDescent="0.25">
      <c r="A39" s="426">
        <v>11</v>
      </c>
      <c r="B39" s="515" t="s">
        <v>7</v>
      </c>
      <c r="C39" s="1241" t="s">
        <v>267</v>
      </c>
      <c r="D39" s="203" t="s">
        <v>130</v>
      </c>
      <c r="E39" s="328"/>
      <c r="F39" s="750"/>
      <c r="G39" s="750"/>
      <c r="H39" s="426">
        <v>11</v>
      </c>
      <c r="I39" s="292" t="s">
        <v>93</v>
      </c>
      <c r="K39" s="426">
        <v>11</v>
      </c>
      <c r="L39" s="515" t="s">
        <v>7</v>
      </c>
      <c r="M39" s="293" t="s">
        <v>267</v>
      </c>
      <c r="N39" s="516"/>
      <c r="O39" s="516"/>
      <c r="P39" s="426">
        <v>11</v>
      </c>
      <c r="Q39" s="296" t="s">
        <v>93</v>
      </c>
      <c r="S39" s="426">
        <v>11</v>
      </c>
      <c r="T39" s="513" t="s">
        <v>267</v>
      </c>
      <c r="U39" s="203" t="s">
        <v>130</v>
      </c>
      <c r="V39" s="7"/>
      <c r="AW39" s="7"/>
    </row>
    <row r="40" spans="1:49" ht="15.75" x14ac:dyDescent="0.25">
      <c r="A40" s="426">
        <v>12</v>
      </c>
      <c r="B40" s="515" t="s">
        <v>46</v>
      </c>
      <c r="C40" s="40" t="s">
        <v>259</v>
      </c>
      <c r="D40" s="203" t="s">
        <v>130</v>
      </c>
      <c r="E40" s="328"/>
      <c r="F40" s="168"/>
      <c r="G40" s="168"/>
      <c r="H40" s="426">
        <v>12</v>
      </c>
      <c r="I40" s="292" t="s">
        <v>108</v>
      </c>
      <c r="K40" s="426">
        <v>12</v>
      </c>
      <c r="L40" s="515" t="s">
        <v>46</v>
      </c>
      <c r="M40" s="292" t="s">
        <v>115</v>
      </c>
      <c r="N40" s="516"/>
      <c r="O40" s="516"/>
      <c r="P40" s="426">
        <v>12</v>
      </c>
      <c r="Q40" s="296" t="s">
        <v>108</v>
      </c>
      <c r="S40" s="426">
        <v>12</v>
      </c>
      <c r="T40" s="1163" t="s">
        <v>592</v>
      </c>
      <c r="U40" s="1249" t="s">
        <v>723</v>
      </c>
      <c r="V40" s="7"/>
      <c r="AW40" s="7"/>
    </row>
    <row r="41" spans="1:49" ht="15.75" x14ac:dyDescent="0.25">
      <c r="A41" s="426">
        <v>13</v>
      </c>
      <c r="B41" s="515" t="s">
        <v>8</v>
      </c>
      <c r="C41" s="39"/>
      <c r="D41" s="203" t="s">
        <v>43</v>
      </c>
      <c r="E41" s="328" t="s">
        <v>273</v>
      </c>
      <c r="F41" s="168"/>
      <c r="G41" s="168"/>
      <c r="H41" s="426">
        <v>13</v>
      </c>
      <c r="I41" s="796"/>
      <c r="K41" s="426">
        <v>13</v>
      </c>
      <c r="L41" s="515" t="s">
        <v>8</v>
      </c>
      <c r="M41" s="796"/>
      <c r="N41" s="516"/>
      <c r="O41" s="516"/>
      <c r="P41" s="426">
        <v>13</v>
      </c>
      <c r="Q41" s="796"/>
      <c r="S41" s="426">
        <v>13</v>
      </c>
      <c r="T41" s="1163" t="s">
        <v>592</v>
      </c>
      <c r="U41" s="203" t="s">
        <v>723</v>
      </c>
      <c r="V41" s="7"/>
      <c r="AW41" s="7"/>
    </row>
    <row r="42" spans="1:49" ht="15.75" x14ac:dyDescent="0.25">
      <c r="A42" s="426">
        <v>14</v>
      </c>
      <c r="B42" s="515" t="s">
        <v>9</v>
      </c>
      <c r="C42" s="45" t="s">
        <v>258</v>
      </c>
      <c r="D42" s="203" t="s">
        <v>43</v>
      </c>
      <c r="F42" s="168"/>
      <c r="G42" s="168"/>
      <c r="H42" s="426">
        <v>14</v>
      </c>
      <c r="I42" s="22" t="s">
        <v>258</v>
      </c>
      <c r="K42" s="426">
        <v>14</v>
      </c>
      <c r="L42" s="515" t="s">
        <v>9</v>
      </c>
      <c r="M42" s="22" t="s">
        <v>258</v>
      </c>
      <c r="N42" s="516"/>
      <c r="O42" s="516"/>
      <c r="P42" s="426">
        <v>14</v>
      </c>
      <c r="Q42" s="22" t="s">
        <v>258</v>
      </c>
      <c r="S42" s="426">
        <v>14</v>
      </c>
      <c r="T42" s="22" t="s">
        <v>258</v>
      </c>
      <c r="U42" s="203" t="s">
        <v>43</v>
      </c>
      <c r="V42" s="7"/>
      <c r="AW42" s="7"/>
    </row>
    <row r="43" spans="1:49" ht="15.75" x14ac:dyDescent="0.25">
      <c r="A43" s="426">
        <v>15</v>
      </c>
      <c r="B43" s="515" t="s">
        <v>10</v>
      </c>
      <c r="C43" s="39"/>
      <c r="D43" s="203" t="s">
        <v>43</v>
      </c>
      <c r="F43" s="168"/>
      <c r="G43" s="168"/>
      <c r="H43" s="426">
        <v>15</v>
      </c>
      <c r="I43" s="259"/>
      <c r="K43" s="426">
        <v>15</v>
      </c>
      <c r="L43" s="515" t="s">
        <v>10</v>
      </c>
      <c r="M43" s="259"/>
      <c r="N43" s="516"/>
      <c r="O43" s="516"/>
      <c r="P43" s="426">
        <v>15</v>
      </c>
      <c r="Q43" s="259"/>
      <c r="S43" s="426">
        <v>15</v>
      </c>
      <c r="T43" s="1163" t="s">
        <v>592</v>
      </c>
      <c r="U43" s="203" t="s">
        <v>723</v>
      </c>
      <c r="V43" s="7"/>
      <c r="AW43" s="7"/>
    </row>
    <row r="44" spans="1:49" ht="15.75" x14ac:dyDescent="0.25">
      <c r="A44" s="426">
        <v>16</v>
      </c>
      <c r="B44" s="515" t="s">
        <v>41</v>
      </c>
      <c r="C44" s="1241" t="s">
        <v>93</v>
      </c>
      <c r="D44" s="203" t="s">
        <v>44</v>
      </c>
      <c r="E44" s="328" t="s">
        <v>273</v>
      </c>
      <c r="F44" s="750"/>
      <c r="G44" s="750"/>
      <c r="H44" s="426">
        <v>16</v>
      </c>
      <c r="I44" s="822" t="s">
        <v>93</v>
      </c>
      <c r="K44" s="426">
        <v>16</v>
      </c>
      <c r="L44" s="515" t="s">
        <v>41</v>
      </c>
      <c r="M44" s="293" t="s">
        <v>93</v>
      </c>
      <c r="N44" s="168"/>
      <c r="O44" s="168"/>
      <c r="P44" s="426">
        <v>16</v>
      </c>
      <c r="Q44" s="822" t="s">
        <v>93</v>
      </c>
      <c r="S44" s="426">
        <v>16</v>
      </c>
      <c r="T44" s="1163" t="s">
        <v>592</v>
      </c>
      <c r="U44" s="203" t="s">
        <v>723</v>
      </c>
      <c r="V44" s="7"/>
      <c r="AW44" s="7"/>
    </row>
    <row r="45" spans="1:49" ht="15.75" x14ac:dyDescent="0.25">
      <c r="A45" s="426">
        <v>17</v>
      </c>
      <c r="B45" s="515" t="s">
        <v>11</v>
      </c>
      <c r="C45" s="1241" t="s">
        <v>93</v>
      </c>
      <c r="D45" s="203" t="s">
        <v>43</v>
      </c>
      <c r="E45" s="328" t="s">
        <v>273</v>
      </c>
      <c r="F45" s="643"/>
      <c r="G45" s="643"/>
      <c r="H45" s="426">
        <v>17</v>
      </c>
      <c r="I45" s="293" t="s">
        <v>267</v>
      </c>
      <c r="K45" s="426">
        <v>17</v>
      </c>
      <c r="L45" s="515" t="s">
        <v>11</v>
      </c>
      <c r="M45" s="293" t="s">
        <v>93</v>
      </c>
      <c r="N45" s="516"/>
      <c r="O45" s="516"/>
      <c r="P45" s="426">
        <v>17</v>
      </c>
      <c r="Q45" s="293" t="s">
        <v>267</v>
      </c>
      <c r="S45" s="426">
        <v>17</v>
      </c>
      <c r="T45" s="1163" t="s">
        <v>592</v>
      </c>
      <c r="U45" s="203" t="s">
        <v>723</v>
      </c>
      <c r="V45" s="7"/>
      <c r="AW45" s="7"/>
    </row>
    <row r="46" spans="1:49" ht="15.75" x14ac:dyDescent="0.25">
      <c r="A46" s="426">
        <v>18</v>
      </c>
      <c r="B46" s="515" t="s">
        <v>153</v>
      </c>
      <c r="C46" s="66"/>
      <c r="D46" s="203" t="s">
        <v>43</v>
      </c>
      <c r="E46" s="1787"/>
      <c r="F46" s="963"/>
      <c r="G46" s="963"/>
      <c r="H46" s="426">
        <v>18</v>
      </c>
      <c r="I46" s="69"/>
      <c r="K46" s="426">
        <v>18</v>
      </c>
      <c r="L46" s="515" t="s">
        <v>153</v>
      </c>
      <c r="M46" s="69"/>
      <c r="N46" s="516"/>
      <c r="O46" s="516"/>
      <c r="P46" s="426">
        <v>18</v>
      </c>
      <c r="Q46" s="69"/>
      <c r="S46" s="426">
        <v>18</v>
      </c>
      <c r="T46" s="928"/>
      <c r="U46" s="203" t="s">
        <v>43</v>
      </c>
      <c r="V46" s="7"/>
      <c r="AW46" s="7"/>
    </row>
    <row r="47" spans="1:49" ht="15.75" x14ac:dyDescent="0.25">
      <c r="A47" s="2319"/>
      <c r="B47" s="2319"/>
      <c r="C47" s="2319"/>
      <c r="D47" s="1236"/>
      <c r="E47" s="135"/>
      <c r="F47" s="175"/>
      <c r="G47" s="175"/>
      <c r="H47" s="2319"/>
      <c r="I47" s="2319"/>
      <c r="K47" s="2319"/>
      <c r="L47" s="2319"/>
      <c r="M47" s="2319"/>
      <c r="N47" s="516"/>
      <c r="O47" s="516"/>
      <c r="P47" s="2319"/>
      <c r="Q47" s="2319"/>
      <c r="S47" s="2319"/>
      <c r="T47" s="2319"/>
      <c r="U47" s="2490"/>
      <c r="V47" s="7"/>
      <c r="AW47" s="7"/>
    </row>
    <row r="48" spans="1:49" ht="15.75" x14ac:dyDescent="0.25">
      <c r="A48" s="426">
        <v>1</v>
      </c>
      <c r="B48" s="515" t="s">
        <v>49</v>
      </c>
      <c r="C48" s="295" t="s">
        <v>120</v>
      </c>
      <c r="D48" s="203" t="s">
        <v>130</v>
      </c>
      <c r="E48" s="328" t="s">
        <v>273</v>
      </c>
      <c r="F48" s="750"/>
      <c r="G48" s="750"/>
      <c r="H48" s="426">
        <v>1</v>
      </c>
      <c r="I48" s="293" t="s">
        <v>120</v>
      </c>
      <c r="K48" s="426">
        <v>1</v>
      </c>
      <c r="L48" s="515" t="s">
        <v>49</v>
      </c>
      <c r="M48" s="255" t="s">
        <v>332</v>
      </c>
      <c r="N48" s="527" t="s">
        <v>273</v>
      </c>
      <c r="O48" s="168"/>
      <c r="P48" s="426">
        <v>1</v>
      </c>
      <c r="Q48" s="296" t="s">
        <v>332</v>
      </c>
      <c r="S48" s="426">
        <v>1</v>
      </c>
      <c r="T48" s="106"/>
      <c r="U48" s="203" t="s">
        <v>43</v>
      </c>
      <c r="V48" s="7"/>
      <c r="AW48" s="7"/>
    </row>
    <row r="49" spans="1:49" ht="15.75" x14ac:dyDescent="0.25">
      <c r="A49" s="426">
        <v>2</v>
      </c>
      <c r="B49" s="515" t="s">
        <v>15</v>
      </c>
      <c r="C49" s="1241" t="s">
        <v>913</v>
      </c>
      <c r="D49" s="203" t="s">
        <v>44</v>
      </c>
      <c r="E49" s="328" t="s">
        <v>273</v>
      </c>
      <c r="F49" s="750"/>
      <c r="G49" s="750"/>
      <c r="H49" s="426">
        <v>2</v>
      </c>
      <c r="I49" s="68"/>
      <c r="J49" s="527" t="s">
        <v>273</v>
      </c>
      <c r="K49" s="426">
        <v>2</v>
      </c>
      <c r="L49" s="515" t="s">
        <v>15</v>
      </c>
      <c r="M49" s="1237" t="s">
        <v>913</v>
      </c>
      <c r="N49" s="527"/>
      <c r="O49" s="516"/>
      <c r="P49" s="426">
        <v>2</v>
      </c>
      <c r="Q49" s="77"/>
      <c r="S49" s="426">
        <v>2</v>
      </c>
      <c r="T49" s="1163" t="s">
        <v>592</v>
      </c>
      <c r="U49" s="203" t="s">
        <v>723</v>
      </c>
      <c r="V49" s="7"/>
      <c r="AW49" s="7"/>
    </row>
    <row r="50" spans="1:49" ht="15.75" x14ac:dyDescent="0.25">
      <c r="A50" s="426">
        <v>3</v>
      </c>
      <c r="B50" s="515" t="s">
        <v>79</v>
      </c>
      <c r="C50" s="720" t="s">
        <v>613</v>
      </c>
      <c r="D50" s="203" t="s">
        <v>130</v>
      </c>
      <c r="E50" s="135"/>
      <c r="F50" s="643"/>
      <c r="G50" s="643"/>
      <c r="H50" s="426">
        <v>3</v>
      </c>
      <c r="I50" s="85" t="s">
        <v>613</v>
      </c>
      <c r="K50" s="426">
        <v>3</v>
      </c>
      <c r="L50" s="515" t="s">
        <v>79</v>
      </c>
      <c r="M50" s="85" t="s">
        <v>613</v>
      </c>
      <c r="N50" s="516"/>
      <c r="O50" s="516"/>
      <c r="P50" s="426">
        <v>3</v>
      </c>
      <c r="Q50" s="85" t="s">
        <v>613</v>
      </c>
      <c r="S50" s="426">
        <v>3</v>
      </c>
      <c r="T50" s="1232" t="s">
        <v>613</v>
      </c>
      <c r="U50" s="203" t="s">
        <v>130</v>
      </c>
      <c r="V50" s="524" t="s">
        <v>273</v>
      </c>
      <c r="AW50" s="7"/>
    </row>
    <row r="51" spans="1:49" ht="15.75" x14ac:dyDescent="0.25">
      <c r="A51" s="426">
        <v>4</v>
      </c>
      <c r="B51" s="515" t="s">
        <v>34</v>
      </c>
      <c r="C51" s="295" t="s">
        <v>110</v>
      </c>
      <c r="D51" s="203" t="s">
        <v>130</v>
      </c>
      <c r="E51" s="135"/>
      <c r="F51" s="175"/>
      <c r="G51" s="175"/>
      <c r="H51" s="426">
        <v>4</v>
      </c>
      <c r="I51" s="699" t="s">
        <v>110</v>
      </c>
      <c r="K51" s="426">
        <v>4</v>
      </c>
      <c r="L51" s="515" t="s">
        <v>34</v>
      </c>
      <c r="M51" s="699" t="s">
        <v>110</v>
      </c>
      <c r="N51" s="516"/>
      <c r="O51" s="516"/>
      <c r="P51" s="426">
        <v>4</v>
      </c>
      <c r="Q51" s="701" t="s">
        <v>110</v>
      </c>
      <c r="S51" s="426">
        <v>4</v>
      </c>
      <c r="T51" s="1225" t="s">
        <v>110</v>
      </c>
      <c r="U51" s="203" t="s">
        <v>130</v>
      </c>
      <c r="V51" s="7"/>
      <c r="AW51" s="7"/>
    </row>
    <row r="52" spans="1:49" ht="15.75" x14ac:dyDescent="0.25">
      <c r="A52" s="426">
        <v>5</v>
      </c>
      <c r="B52" s="515" t="s">
        <v>16</v>
      </c>
      <c r="C52" s="295" t="b">
        <v>1</v>
      </c>
      <c r="D52" s="203" t="s">
        <v>130</v>
      </c>
      <c r="E52" s="135"/>
      <c r="F52" s="175"/>
      <c r="G52" s="175"/>
      <c r="H52" s="426">
        <v>5</v>
      </c>
      <c r="I52" s="699" t="b">
        <v>1</v>
      </c>
      <c r="K52" s="426">
        <v>5</v>
      </c>
      <c r="L52" s="515" t="s">
        <v>16</v>
      </c>
      <c r="M52" s="699" t="b">
        <v>1</v>
      </c>
      <c r="N52" s="516"/>
      <c r="O52" s="516"/>
      <c r="P52" s="426">
        <v>5</v>
      </c>
      <c r="Q52" s="701" t="b">
        <v>1</v>
      </c>
      <c r="S52" s="426">
        <v>5</v>
      </c>
      <c r="T52" s="1163" t="s">
        <v>592</v>
      </c>
      <c r="U52" s="203" t="s">
        <v>723</v>
      </c>
      <c r="V52" s="7"/>
      <c r="AW52" s="7"/>
    </row>
    <row r="53" spans="1:49" ht="15.75" x14ac:dyDescent="0.25">
      <c r="A53" s="426">
        <v>6</v>
      </c>
      <c r="B53" s="515" t="s">
        <v>50</v>
      </c>
      <c r="C53" s="711" t="s">
        <v>612</v>
      </c>
      <c r="D53" s="203" t="s">
        <v>44</v>
      </c>
      <c r="E53" s="135"/>
      <c r="F53" s="175"/>
      <c r="G53" s="175"/>
      <c r="H53" s="426">
        <v>6</v>
      </c>
      <c r="I53" s="701" t="s">
        <v>612</v>
      </c>
      <c r="K53" s="426">
        <v>6</v>
      </c>
      <c r="L53" s="515" t="s">
        <v>50</v>
      </c>
      <c r="M53" s="701" t="s">
        <v>690</v>
      </c>
      <c r="N53" s="516"/>
      <c r="O53" s="516"/>
      <c r="P53" s="426">
        <v>6</v>
      </c>
      <c r="Q53" s="701" t="s">
        <v>690</v>
      </c>
      <c r="S53" s="426">
        <v>6</v>
      </c>
      <c r="T53" s="1163" t="s">
        <v>592</v>
      </c>
      <c r="U53" s="203" t="s">
        <v>723</v>
      </c>
      <c r="V53" s="7"/>
      <c r="AW53" s="7"/>
    </row>
    <row r="54" spans="1:49" ht="15.75" x14ac:dyDescent="0.25">
      <c r="A54" s="426">
        <v>7</v>
      </c>
      <c r="B54" s="515" t="s">
        <v>13</v>
      </c>
      <c r="C54" s="1242" t="s">
        <v>267</v>
      </c>
      <c r="D54" s="203" t="s">
        <v>44</v>
      </c>
      <c r="E54" s="328"/>
      <c r="F54" s="175"/>
      <c r="G54" s="175"/>
      <c r="H54" s="426">
        <v>7</v>
      </c>
      <c r="I54" s="699" t="s">
        <v>267</v>
      </c>
      <c r="K54" s="426">
        <v>7</v>
      </c>
      <c r="L54" s="515" t="s">
        <v>13</v>
      </c>
      <c r="M54" s="185" t="s">
        <v>328</v>
      </c>
      <c r="N54" s="516"/>
      <c r="O54" s="516"/>
      <c r="P54" s="426">
        <v>7</v>
      </c>
      <c r="Q54" s="185" t="s">
        <v>328</v>
      </c>
      <c r="S54" s="426">
        <v>7</v>
      </c>
      <c r="T54" s="1163" t="s">
        <v>592</v>
      </c>
      <c r="U54" s="203" t="s">
        <v>723</v>
      </c>
      <c r="V54" s="7"/>
      <c r="AW54" s="7"/>
    </row>
    <row r="55" spans="1:49" ht="15.75" x14ac:dyDescent="0.25">
      <c r="A55" s="426">
        <v>8</v>
      </c>
      <c r="B55" s="515" t="s">
        <v>14</v>
      </c>
      <c r="C55" s="2020" t="s">
        <v>268</v>
      </c>
      <c r="D55" s="203" t="s">
        <v>130</v>
      </c>
      <c r="E55" s="328" t="s">
        <v>273</v>
      </c>
      <c r="F55" s="750"/>
      <c r="G55" s="750"/>
      <c r="H55" s="426">
        <v>8</v>
      </c>
      <c r="I55" s="2019" t="s">
        <v>268</v>
      </c>
      <c r="J55" s="201"/>
      <c r="K55" s="426">
        <v>8</v>
      </c>
      <c r="L55" s="515" t="s">
        <v>14</v>
      </c>
      <c r="M55" s="2019" t="s">
        <v>268</v>
      </c>
      <c r="N55" s="168"/>
      <c r="O55" s="516"/>
      <c r="P55" s="426">
        <v>8</v>
      </c>
      <c r="Q55" s="2019" t="s">
        <v>268</v>
      </c>
      <c r="S55" s="426">
        <v>8</v>
      </c>
      <c r="T55" s="1163" t="s">
        <v>592</v>
      </c>
      <c r="U55" s="1251" t="s">
        <v>723</v>
      </c>
      <c r="V55" s="7"/>
      <c r="AW55" s="7"/>
    </row>
    <row r="56" spans="1:49" ht="15.75" x14ac:dyDescent="0.25">
      <c r="A56" s="426">
        <v>9</v>
      </c>
      <c r="B56" s="515" t="s">
        <v>51</v>
      </c>
      <c r="C56" s="40" t="s">
        <v>148</v>
      </c>
      <c r="D56" s="203" t="s">
        <v>130</v>
      </c>
      <c r="E56" s="328"/>
      <c r="F56" s="750"/>
      <c r="G56" s="750"/>
      <c r="H56" s="426">
        <v>9</v>
      </c>
      <c r="I56" s="699" t="s">
        <v>148</v>
      </c>
      <c r="K56" s="426">
        <v>9</v>
      </c>
      <c r="L56" s="515" t="s">
        <v>51</v>
      </c>
      <c r="M56" s="699" t="s">
        <v>148</v>
      </c>
      <c r="N56" s="168"/>
      <c r="O56" s="168"/>
      <c r="P56" s="426">
        <v>9</v>
      </c>
      <c r="Q56" s="699" t="s">
        <v>148</v>
      </c>
      <c r="S56" s="426">
        <v>9</v>
      </c>
      <c r="T56" s="513" t="s">
        <v>148</v>
      </c>
      <c r="U56" s="203" t="s">
        <v>130</v>
      </c>
      <c r="V56" s="7"/>
      <c r="AW56" s="7"/>
    </row>
    <row r="57" spans="1:49" ht="15.75" x14ac:dyDescent="0.25">
      <c r="A57" s="426">
        <v>10</v>
      </c>
      <c r="B57" s="515" t="s">
        <v>35</v>
      </c>
      <c r="C57" s="2020" t="s">
        <v>954</v>
      </c>
      <c r="D57" s="203" t="s">
        <v>44</v>
      </c>
      <c r="F57" s="749"/>
      <c r="G57" s="749"/>
      <c r="H57" s="545">
        <v>10</v>
      </c>
      <c r="I57" s="2019" t="s">
        <v>954</v>
      </c>
      <c r="J57" s="135"/>
      <c r="K57" s="545">
        <v>10</v>
      </c>
      <c r="L57" s="1254" t="s">
        <v>35</v>
      </c>
      <c r="M57" s="2019" t="s">
        <v>954</v>
      </c>
      <c r="N57" s="749"/>
      <c r="O57" s="643"/>
      <c r="P57" s="545">
        <v>10</v>
      </c>
      <c r="Q57" s="2019" t="s">
        <v>954</v>
      </c>
      <c r="R57" s="139"/>
      <c r="S57" s="545">
        <v>10</v>
      </c>
      <c r="T57" s="186" t="s">
        <v>954</v>
      </c>
      <c r="U57" s="203" t="s">
        <v>44</v>
      </c>
      <c r="V57" s="7"/>
      <c r="AW57" s="7"/>
    </row>
    <row r="58" spans="1:49" ht="15.75" x14ac:dyDescent="0.25">
      <c r="A58" s="426">
        <v>11</v>
      </c>
      <c r="B58" s="515" t="s">
        <v>52</v>
      </c>
      <c r="C58" s="39"/>
      <c r="D58" s="203" t="s">
        <v>44</v>
      </c>
      <c r="F58" s="168"/>
      <c r="G58" s="168"/>
      <c r="H58" s="426">
        <v>11</v>
      </c>
      <c r="I58" s="68"/>
      <c r="J58" s="115"/>
      <c r="K58" s="426">
        <v>11</v>
      </c>
      <c r="L58" s="515" t="s">
        <v>52</v>
      </c>
      <c r="M58" s="69"/>
      <c r="N58" s="168"/>
      <c r="O58" s="516"/>
      <c r="P58" s="426">
        <v>11</v>
      </c>
      <c r="Q58" s="77"/>
      <c r="S58" s="426">
        <v>11</v>
      </c>
      <c r="T58" s="1238"/>
      <c r="U58" s="203" t="s">
        <v>44</v>
      </c>
      <c r="V58" s="7"/>
      <c r="AW58" s="7"/>
    </row>
    <row r="59" spans="1:49" ht="15.75" x14ac:dyDescent="0.25">
      <c r="A59" s="426">
        <v>12</v>
      </c>
      <c r="B59" s="515" t="s">
        <v>53</v>
      </c>
      <c r="C59" s="711" t="s">
        <v>612</v>
      </c>
      <c r="D59" s="203" t="s">
        <v>130</v>
      </c>
      <c r="F59" s="168"/>
      <c r="G59" s="168"/>
      <c r="H59" s="426">
        <v>12</v>
      </c>
      <c r="I59" s="701" t="s">
        <v>612</v>
      </c>
      <c r="J59" s="527" t="s">
        <v>273</v>
      </c>
      <c r="K59" s="426">
        <v>12</v>
      </c>
      <c r="L59" s="515" t="s">
        <v>53</v>
      </c>
      <c r="M59" s="701" t="s">
        <v>690</v>
      </c>
      <c r="N59" s="527"/>
      <c r="O59" s="516"/>
      <c r="P59" s="426">
        <v>12</v>
      </c>
      <c r="Q59" s="701" t="s">
        <v>690</v>
      </c>
      <c r="S59" s="426">
        <v>12</v>
      </c>
      <c r="T59" s="1163" t="s">
        <v>592</v>
      </c>
      <c r="U59" s="203" t="s">
        <v>723</v>
      </c>
      <c r="V59" s="7"/>
      <c r="AW59" s="7"/>
    </row>
    <row r="60" spans="1:49" ht="15.75" x14ac:dyDescent="0.25">
      <c r="A60" s="426">
        <v>13</v>
      </c>
      <c r="B60" s="515" t="s">
        <v>54</v>
      </c>
      <c r="C60" s="720" t="s">
        <v>614</v>
      </c>
      <c r="D60" s="203" t="s">
        <v>130</v>
      </c>
      <c r="F60" s="168"/>
      <c r="G60" s="168"/>
      <c r="H60" s="426">
        <v>13</v>
      </c>
      <c r="I60" s="85" t="s">
        <v>614</v>
      </c>
      <c r="K60" s="426">
        <v>13</v>
      </c>
      <c r="L60" s="515" t="s">
        <v>54</v>
      </c>
      <c r="M60" s="731" t="s">
        <v>614</v>
      </c>
      <c r="N60" s="516"/>
      <c r="O60" s="516"/>
      <c r="P60" s="426">
        <v>13</v>
      </c>
      <c r="Q60" s="731" t="s">
        <v>614</v>
      </c>
      <c r="S60" s="426">
        <v>13</v>
      </c>
      <c r="T60" s="1163" t="s">
        <v>592</v>
      </c>
      <c r="U60" s="203" t="s">
        <v>723</v>
      </c>
      <c r="V60" s="7"/>
      <c r="AW60" s="7"/>
    </row>
    <row r="61" spans="1:49" ht="15.75" x14ac:dyDescent="0.25">
      <c r="A61" s="426">
        <v>14</v>
      </c>
      <c r="B61" s="515" t="s">
        <v>37</v>
      </c>
      <c r="C61" s="720" t="s">
        <v>689</v>
      </c>
      <c r="D61" s="203" t="s">
        <v>44</v>
      </c>
      <c r="F61" s="168"/>
      <c r="G61" s="168"/>
      <c r="H61" s="426">
        <v>14</v>
      </c>
      <c r="I61" s="85" t="s">
        <v>689</v>
      </c>
      <c r="K61" s="426">
        <v>14</v>
      </c>
      <c r="L61" s="515" t="s">
        <v>37</v>
      </c>
      <c r="M61" s="731" t="s">
        <v>615</v>
      </c>
      <c r="N61" s="516"/>
      <c r="O61" s="516"/>
      <c r="P61" s="426">
        <v>14</v>
      </c>
      <c r="Q61" s="731" t="s">
        <v>615</v>
      </c>
      <c r="S61" s="426">
        <v>14</v>
      </c>
      <c r="T61" s="1163" t="s">
        <v>592</v>
      </c>
      <c r="U61" s="203" t="s">
        <v>723</v>
      </c>
      <c r="V61" s="7"/>
      <c r="AW61" s="7"/>
    </row>
    <row r="62" spans="1:49" ht="15.75" x14ac:dyDescent="0.25">
      <c r="A62" s="426">
        <v>15</v>
      </c>
      <c r="B62" s="515" t="s">
        <v>55</v>
      </c>
      <c r="C62" s="1162" t="s">
        <v>901</v>
      </c>
      <c r="D62" s="203" t="s">
        <v>723</v>
      </c>
      <c r="F62" s="168"/>
      <c r="G62" s="168"/>
      <c r="H62" s="426">
        <v>15</v>
      </c>
      <c r="I62" s="1163" t="s">
        <v>901</v>
      </c>
      <c r="K62" s="426">
        <v>15</v>
      </c>
      <c r="L62" s="515" t="s">
        <v>55</v>
      </c>
      <c r="M62" s="1163" t="s">
        <v>901</v>
      </c>
      <c r="N62" s="516"/>
      <c r="O62" s="516"/>
      <c r="P62" s="426">
        <v>15</v>
      </c>
      <c r="Q62" s="1163" t="s">
        <v>901</v>
      </c>
      <c r="S62" s="426">
        <v>15</v>
      </c>
      <c r="T62" s="1163" t="s">
        <v>592</v>
      </c>
      <c r="U62" s="203" t="s">
        <v>723</v>
      </c>
      <c r="V62" s="7"/>
      <c r="AW62" s="7"/>
    </row>
    <row r="63" spans="1:49" ht="15.75" x14ac:dyDescent="0.25">
      <c r="A63" s="426">
        <v>16</v>
      </c>
      <c r="B63" s="515" t="s">
        <v>56</v>
      </c>
      <c r="C63" s="645"/>
      <c r="D63" s="203" t="s">
        <v>44</v>
      </c>
      <c r="E63" s="328" t="s">
        <v>273</v>
      </c>
      <c r="F63" s="168"/>
      <c r="G63" s="168"/>
      <c r="H63" s="426">
        <v>16</v>
      </c>
      <c r="I63" s="655"/>
      <c r="K63" s="426">
        <v>16</v>
      </c>
      <c r="L63" s="515" t="s">
        <v>56</v>
      </c>
      <c r="M63" s="655"/>
      <c r="N63" s="516"/>
      <c r="O63" s="516"/>
      <c r="P63" s="426">
        <v>16</v>
      </c>
      <c r="Q63" s="655"/>
      <c r="S63" s="426">
        <v>16</v>
      </c>
      <c r="T63" s="1163" t="s">
        <v>592</v>
      </c>
      <c r="U63" s="203" t="s">
        <v>723</v>
      </c>
      <c r="V63" s="7"/>
      <c r="AW63" s="7"/>
    </row>
    <row r="64" spans="1:49" ht="15.75" x14ac:dyDescent="0.25">
      <c r="A64" s="426">
        <v>17</v>
      </c>
      <c r="B64" s="515" t="s">
        <v>57</v>
      </c>
      <c r="C64" s="126"/>
      <c r="D64" s="203" t="s">
        <v>43</v>
      </c>
      <c r="E64" s="328" t="s">
        <v>273</v>
      </c>
      <c r="F64" s="168"/>
      <c r="G64" s="168"/>
      <c r="H64" s="426">
        <v>17</v>
      </c>
      <c r="I64" s="78"/>
      <c r="K64" s="426">
        <v>17</v>
      </c>
      <c r="L64" s="515" t="s">
        <v>57</v>
      </c>
      <c r="M64" s="663"/>
      <c r="N64" s="516"/>
      <c r="O64" s="516"/>
      <c r="P64" s="426">
        <v>17</v>
      </c>
      <c r="Q64" s="663"/>
      <c r="S64" s="426">
        <v>17</v>
      </c>
      <c r="T64" s="1163" t="s">
        <v>592</v>
      </c>
      <c r="U64" s="203" t="s">
        <v>723</v>
      </c>
      <c r="V64" s="7"/>
      <c r="AW64" s="7"/>
    </row>
    <row r="65" spans="1:49" ht="15.75" x14ac:dyDescent="0.25">
      <c r="A65" s="426">
        <v>18</v>
      </c>
      <c r="B65" s="515" t="s">
        <v>129</v>
      </c>
      <c r="C65" s="1350" t="s">
        <v>136</v>
      </c>
      <c r="D65" s="203" t="s">
        <v>130</v>
      </c>
      <c r="E65" s="328" t="s">
        <v>273</v>
      </c>
      <c r="F65" s="168"/>
      <c r="G65" s="168"/>
      <c r="H65" s="426">
        <v>18</v>
      </c>
      <c r="I65" s="2021" t="s">
        <v>136</v>
      </c>
      <c r="K65" s="426">
        <v>18</v>
      </c>
      <c r="L65" s="515" t="s">
        <v>129</v>
      </c>
      <c r="M65" s="2021" t="s">
        <v>136</v>
      </c>
      <c r="N65" s="516"/>
      <c r="O65" s="516"/>
      <c r="P65" s="426">
        <v>18</v>
      </c>
      <c r="Q65" s="2018" t="s">
        <v>136</v>
      </c>
      <c r="S65" s="426">
        <v>18</v>
      </c>
      <c r="T65" s="1163" t="s">
        <v>592</v>
      </c>
      <c r="U65" s="203" t="s">
        <v>723</v>
      </c>
      <c r="V65" s="7"/>
      <c r="AW65" s="7"/>
    </row>
    <row r="66" spans="1:49" ht="15.75" x14ac:dyDescent="0.25">
      <c r="A66" s="426">
        <v>19</v>
      </c>
      <c r="B66" s="515" t="s">
        <v>17</v>
      </c>
      <c r="C66" s="295" t="b">
        <v>0</v>
      </c>
      <c r="D66" s="203" t="s">
        <v>130</v>
      </c>
      <c r="F66" s="168"/>
      <c r="G66" s="168"/>
      <c r="H66" s="426">
        <v>19</v>
      </c>
      <c r="I66" s="293" t="b">
        <v>0</v>
      </c>
      <c r="K66" s="426">
        <v>19</v>
      </c>
      <c r="L66" s="515" t="s">
        <v>17</v>
      </c>
      <c r="M66" s="293" t="b">
        <v>0</v>
      </c>
      <c r="N66" s="516"/>
      <c r="O66" s="516"/>
      <c r="P66" s="426">
        <v>19</v>
      </c>
      <c r="Q66" s="296" t="b">
        <v>0</v>
      </c>
      <c r="S66" s="426">
        <v>19</v>
      </c>
      <c r="T66" s="1163" t="s">
        <v>592</v>
      </c>
      <c r="U66" s="203" t="s">
        <v>723</v>
      </c>
      <c r="V66" s="7"/>
      <c r="AW66" s="7"/>
    </row>
    <row r="67" spans="1:49" ht="15.75" x14ac:dyDescent="0.25">
      <c r="A67" s="426">
        <v>20</v>
      </c>
      <c r="B67" s="515" t="s">
        <v>18</v>
      </c>
      <c r="C67" s="295" t="s">
        <v>111</v>
      </c>
      <c r="D67" s="1214" t="s">
        <v>130</v>
      </c>
      <c r="E67" s="328"/>
      <c r="F67" s="168"/>
      <c r="G67" s="168"/>
      <c r="H67" s="426">
        <v>20</v>
      </c>
      <c r="I67" s="293" t="s">
        <v>111</v>
      </c>
      <c r="K67" s="426">
        <v>20</v>
      </c>
      <c r="L67" s="515" t="s">
        <v>18</v>
      </c>
      <c r="M67" s="293" t="s">
        <v>111</v>
      </c>
      <c r="N67" s="516"/>
      <c r="O67" s="516"/>
      <c r="P67" s="426">
        <v>20</v>
      </c>
      <c r="Q67" s="296" t="s">
        <v>111</v>
      </c>
      <c r="S67" s="426">
        <v>20</v>
      </c>
      <c r="T67" s="1163" t="s">
        <v>592</v>
      </c>
      <c r="U67" s="203" t="s">
        <v>723</v>
      </c>
      <c r="V67" s="7"/>
      <c r="AW67" s="7"/>
    </row>
    <row r="68" spans="1:49" ht="15.75" x14ac:dyDescent="0.25">
      <c r="A68" s="426">
        <v>21</v>
      </c>
      <c r="B68" s="515" t="s">
        <v>58</v>
      </c>
      <c r="C68" s="295" t="b">
        <v>0</v>
      </c>
      <c r="D68" s="203" t="s">
        <v>130</v>
      </c>
      <c r="F68" s="168"/>
      <c r="G68" s="168"/>
      <c r="H68" s="426">
        <v>21</v>
      </c>
      <c r="I68" s="293" t="b">
        <v>0</v>
      </c>
      <c r="K68" s="426">
        <v>21</v>
      </c>
      <c r="L68" s="515" t="s">
        <v>58</v>
      </c>
      <c r="M68" s="293" t="b">
        <v>0</v>
      </c>
      <c r="N68" s="516"/>
      <c r="O68" s="516"/>
      <c r="P68" s="426">
        <v>21</v>
      </c>
      <c r="Q68" s="296" t="b">
        <v>0</v>
      </c>
      <c r="S68" s="426">
        <v>21</v>
      </c>
      <c r="T68" s="1163" t="s">
        <v>592</v>
      </c>
      <c r="U68" s="203" t="s">
        <v>723</v>
      </c>
      <c r="V68" s="7"/>
      <c r="AW68" s="7"/>
    </row>
    <row r="69" spans="1:49" ht="15.75" x14ac:dyDescent="0.25">
      <c r="A69" s="426">
        <v>22</v>
      </c>
      <c r="B69" s="515" t="s">
        <v>80</v>
      </c>
      <c r="C69" s="40" t="s">
        <v>195</v>
      </c>
      <c r="D69" s="203" t="s">
        <v>130</v>
      </c>
      <c r="E69" s="328" t="s">
        <v>273</v>
      </c>
      <c r="F69" s="168"/>
      <c r="G69" s="168"/>
      <c r="H69" s="426">
        <v>22</v>
      </c>
      <c r="I69" s="71" t="s">
        <v>195</v>
      </c>
      <c r="K69" s="426">
        <v>22</v>
      </c>
      <c r="L69" s="515" t="s">
        <v>619</v>
      </c>
      <c r="M69" s="71" t="s">
        <v>195</v>
      </c>
      <c r="N69" s="516"/>
      <c r="O69" s="516"/>
      <c r="P69" s="426">
        <v>22</v>
      </c>
      <c r="Q69" s="296" t="s">
        <v>195</v>
      </c>
      <c r="S69" s="426">
        <v>22</v>
      </c>
      <c r="T69" s="1163" t="s">
        <v>592</v>
      </c>
      <c r="U69" s="203" t="s">
        <v>723</v>
      </c>
      <c r="V69" s="7"/>
      <c r="AW69" s="7"/>
    </row>
    <row r="70" spans="1:49" ht="15.75" x14ac:dyDescent="0.25">
      <c r="A70" s="426">
        <v>23</v>
      </c>
      <c r="B70" s="515" t="s">
        <v>59</v>
      </c>
      <c r="C70" s="41">
        <v>-6.1000000000000004E-3</v>
      </c>
      <c r="D70" s="203" t="s">
        <v>44</v>
      </c>
      <c r="F70" s="168"/>
      <c r="G70" s="168"/>
      <c r="H70" s="426">
        <v>23</v>
      </c>
      <c r="I70" s="72">
        <v>-6.1000000000000004E-3</v>
      </c>
      <c r="K70" s="426">
        <v>23</v>
      </c>
      <c r="L70" s="515" t="s">
        <v>59</v>
      </c>
      <c r="M70" s="72">
        <v>-5.7000000000000002E-3</v>
      </c>
      <c r="N70" s="516"/>
      <c r="O70" s="516"/>
      <c r="P70" s="426">
        <v>23</v>
      </c>
      <c r="Q70" s="72">
        <v>-5.7000000000000002E-3</v>
      </c>
      <c r="S70" s="426">
        <v>23</v>
      </c>
      <c r="T70" s="1163" t="s">
        <v>592</v>
      </c>
      <c r="U70" s="203" t="s">
        <v>723</v>
      </c>
      <c r="V70" s="7"/>
      <c r="AW70" s="7"/>
    </row>
    <row r="71" spans="1:49" ht="15.75" x14ac:dyDescent="0.25">
      <c r="A71" s="426">
        <v>24</v>
      </c>
      <c r="B71" s="515" t="s">
        <v>60</v>
      </c>
      <c r="C71" s="295" t="s">
        <v>112</v>
      </c>
      <c r="D71" s="203" t="s">
        <v>44</v>
      </c>
      <c r="F71" s="168"/>
      <c r="G71" s="168"/>
      <c r="H71" s="426">
        <v>24</v>
      </c>
      <c r="I71" s="293" t="s">
        <v>112</v>
      </c>
      <c r="K71" s="426">
        <v>24</v>
      </c>
      <c r="L71" s="515" t="s">
        <v>60</v>
      </c>
      <c r="M71" s="293" t="s">
        <v>112</v>
      </c>
      <c r="N71" s="516"/>
      <c r="O71" s="516"/>
      <c r="P71" s="426">
        <v>24</v>
      </c>
      <c r="Q71" s="296" t="s">
        <v>112</v>
      </c>
      <c r="S71" s="426">
        <v>24</v>
      </c>
      <c r="T71" s="1163" t="s">
        <v>592</v>
      </c>
      <c r="U71" s="203" t="s">
        <v>723</v>
      </c>
      <c r="V71" s="7"/>
      <c r="AW71" s="7"/>
    </row>
    <row r="72" spans="1:49" ht="15.75" x14ac:dyDescent="0.25">
      <c r="A72" s="426">
        <v>25</v>
      </c>
      <c r="B72" s="515" t="s">
        <v>61</v>
      </c>
      <c r="C72" s="39"/>
      <c r="D72" s="203" t="s">
        <v>44</v>
      </c>
      <c r="F72" s="168"/>
      <c r="G72" s="168"/>
      <c r="H72" s="426">
        <v>25</v>
      </c>
      <c r="I72" s="68"/>
      <c r="K72" s="426">
        <v>25</v>
      </c>
      <c r="L72" s="515" t="s">
        <v>61</v>
      </c>
      <c r="M72" s="68"/>
      <c r="N72" s="516"/>
      <c r="O72" s="516"/>
      <c r="P72" s="426">
        <v>25</v>
      </c>
      <c r="Q72" s="77"/>
      <c r="S72" s="426">
        <v>25</v>
      </c>
      <c r="T72" s="1163" t="s">
        <v>592</v>
      </c>
      <c r="U72" s="203" t="s">
        <v>723</v>
      </c>
      <c r="V72" s="7"/>
      <c r="AW72" s="7"/>
    </row>
    <row r="73" spans="1:49" ht="15.75" x14ac:dyDescent="0.25">
      <c r="A73" s="426">
        <v>26</v>
      </c>
      <c r="B73" s="515" t="s">
        <v>62</v>
      </c>
      <c r="C73" s="39"/>
      <c r="D73" s="203" t="s">
        <v>44</v>
      </c>
      <c r="F73" s="168"/>
      <c r="G73" s="168"/>
      <c r="H73" s="426">
        <v>26</v>
      </c>
      <c r="I73" s="68"/>
      <c r="K73" s="426">
        <v>26</v>
      </c>
      <c r="L73" s="515" t="s">
        <v>62</v>
      </c>
      <c r="M73" s="68"/>
      <c r="N73" s="516"/>
      <c r="O73" s="516"/>
      <c r="P73" s="426">
        <v>26</v>
      </c>
      <c r="Q73" s="77"/>
      <c r="S73" s="426">
        <v>26</v>
      </c>
      <c r="T73" s="1163" t="s">
        <v>592</v>
      </c>
      <c r="U73" s="203" t="s">
        <v>723</v>
      </c>
      <c r="V73" s="7"/>
      <c r="AW73" s="7"/>
    </row>
    <row r="74" spans="1:49" ht="15.75" x14ac:dyDescent="0.25">
      <c r="A74" s="426">
        <v>27</v>
      </c>
      <c r="B74" s="515" t="s">
        <v>63</v>
      </c>
      <c r="C74" s="39"/>
      <c r="D74" s="203" t="s">
        <v>44</v>
      </c>
      <c r="F74" s="168"/>
      <c r="G74" s="168"/>
      <c r="H74" s="426">
        <v>27</v>
      </c>
      <c r="I74" s="68"/>
      <c r="K74" s="426">
        <v>27</v>
      </c>
      <c r="L74" s="515" t="s">
        <v>63</v>
      </c>
      <c r="M74" s="68"/>
      <c r="N74" s="516"/>
      <c r="O74" s="516"/>
      <c r="P74" s="426">
        <v>27</v>
      </c>
      <c r="Q74" s="77"/>
      <c r="S74" s="426">
        <v>27</v>
      </c>
      <c r="T74" s="1163" t="s">
        <v>592</v>
      </c>
      <c r="U74" s="203" t="s">
        <v>723</v>
      </c>
      <c r="V74" s="7"/>
      <c r="AW74" s="7"/>
    </row>
    <row r="75" spans="1:49" ht="15.75" x14ac:dyDescent="0.25">
      <c r="A75" s="426">
        <v>28</v>
      </c>
      <c r="B75" s="515" t="s">
        <v>64</v>
      </c>
      <c r="C75" s="39"/>
      <c r="D75" s="203" t="s">
        <v>44</v>
      </c>
      <c r="F75" s="168"/>
      <c r="G75" s="168"/>
      <c r="H75" s="426">
        <v>28</v>
      </c>
      <c r="I75" s="68"/>
      <c r="K75" s="426">
        <v>28</v>
      </c>
      <c r="L75" s="515" t="s">
        <v>64</v>
      </c>
      <c r="M75" s="68"/>
      <c r="N75" s="516"/>
      <c r="O75" s="516"/>
      <c r="P75" s="426">
        <v>28</v>
      </c>
      <c r="Q75" s="77"/>
      <c r="S75" s="426">
        <v>28</v>
      </c>
      <c r="T75" s="1163" t="s">
        <v>592</v>
      </c>
      <c r="U75" s="203" t="s">
        <v>723</v>
      </c>
      <c r="V75" s="7"/>
      <c r="AW75" s="7"/>
    </row>
    <row r="76" spans="1:49" ht="15.75" x14ac:dyDescent="0.25">
      <c r="A76" s="426">
        <v>29</v>
      </c>
      <c r="B76" s="515" t="s">
        <v>65</v>
      </c>
      <c r="C76" s="39"/>
      <c r="D76" s="203" t="s">
        <v>44</v>
      </c>
      <c r="F76" s="168"/>
      <c r="G76" s="168"/>
      <c r="H76" s="426">
        <v>29</v>
      </c>
      <c r="I76" s="68"/>
      <c r="K76" s="426">
        <v>29</v>
      </c>
      <c r="L76" s="515" t="s">
        <v>65</v>
      </c>
      <c r="M76" s="68"/>
      <c r="N76" s="516"/>
      <c r="O76" s="516"/>
      <c r="P76" s="426">
        <v>29</v>
      </c>
      <c r="Q76" s="77"/>
      <c r="S76" s="426">
        <v>29</v>
      </c>
      <c r="T76" s="1163" t="s">
        <v>592</v>
      </c>
      <c r="U76" s="203" t="s">
        <v>723</v>
      </c>
      <c r="V76" s="7"/>
      <c r="AW76" s="7"/>
    </row>
    <row r="77" spans="1:49" ht="15.75" x14ac:dyDescent="0.25">
      <c r="A77" s="426">
        <v>30</v>
      </c>
      <c r="B77" s="515" t="s">
        <v>66</v>
      </c>
      <c r="C77" s="39"/>
      <c r="D77" s="203" t="s">
        <v>44</v>
      </c>
      <c r="F77" s="168"/>
      <c r="G77" s="168"/>
      <c r="H77" s="426">
        <v>30</v>
      </c>
      <c r="I77" s="68"/>
      <c r="K77" s="426">
        <v>30</v>
      </c>
      <c r="L77" s="515" t="s">
        <v>66</v>
      </c>
      <c r="M77" s="68"/>
      <c r="N77" s="516"/>
      <c r="O77" s="516"/>
      <c r="P77" s="426">
        <v>30</v>
      </c>
      <c r="Q77" s="77"/>
      <c r="S77" s="426">
        <v>30</v>
      </c>
      <c r="T77" s="1163" t="s">
        <v>592</v>
      </c>
      <c r="U77" s="203" t="s">
        <v>723</v>
      </c>
      <c r="V77" s="7"/>
      <c r="AW77" s="7"/>
    </row>
    <row r="78" spans="1:49" ht="15.75" x14ac:dyDescent="0.25">
      <c r="A78" s="426">
        <v>31</v>
      </c>
      <c r="B78" s="515" t="s">
        <v>67</v>
      </c>
      <c r="C78" s="39"/>
      <c r="D78" s="203" t="s">
        <v>44</v>
      </c>
      <c r="F78" s="168"/>
      <c r="G78" s="168"/>
      <c r="H78" s="426">
        <v>31</v>
      </c>
      <c r="I78" s="68"/>
      <c r="K78" s="426">
        <v>31</v>
      </c>
      <c r="L78" s="515" t="s">
        <v>67</v>
      </c>
      <c r="M78" s="68"/>
      <c r="N78" s="516"/>
      <c r="O78" s="516"/>
      <c r="P78" s="426">
        <v>31</v>
      </c>
      <c r="Q78" s="77"/>
      <c r="S78" s="426">
        <v>31</v>
      </c>
      <c r="T78" s="1163" t="s">
        <v>592</v>
      </c>
      <c r="U78" s="203" t="s">
        <v>723</v>
      </c>
      <c r="V78" s="7"/>
      <c r="AW78" s="7"/>
    </row>
    <row r="79" spans="1:49" ht="15.75" x14ac:dyDescent="0.25">
      <c r="A79" s="426">
        <v>32</v>
      </c>
      <c r="B79" s="515" t="s">
        <v>68</v>
      </c>
      <c r="C79" s="39"/>
      <c r="D79" s="203" t="s">
        <v>44</v>
      </c>
      <c r="F79" s="168"/>
      <c r="G79" s="168"/>
      <c r="H79" s="426">
        <v>32</v>
      </c>
      <c r="I79" s="68"/>
      <c r="K79" s="426">
        <v>32</v>
      </c>
      <c r="L79" s="515" t="s">
        <v>68</v>
      </c>
      <c r="M79" s="68"/>
      <c r="N79" s="516"/>
      <c r="O79" s="516"/>
      <c r="P79" s="426">
        <v>32</v>
      </c>
      <c r="Q79" s="77"/>
      <c r="S79" s="426">
        <v>32</v>
      </c>
      <c r="T79" s="1163" t="s">
        <v>592</v>
      </c>
      <c r="U79" s="203" t="s">
        <v>723</v>
      </c>
      <c r="V79" s="7"/>
      <c r="AW79" s="7"/>
    </row>
    <row r="80" spans="1:49" ht="15.75" x14ac:dyDescent="0.25">
      <c r="A80" s="426">
        <v>35</v>
      </c>
      <c r="B80" s="515" t="s">
        <v>72</v>
      </c>
      <c r="C80" s="39"/>
      <c r="D80" s="203" t="s">
        <v>43</v>
      </c>
      <c r="F80" s="168"/>
      <c r="G80" s="168"/>
      <c r="H80" s="426">
        <v>35</v>
      </c>
      <c r="I80" s="68"/>
      <c r="K80" s="426">
        <v>35</v>
      </c>
      <c r="L80" s="515" t="s">
        <v>72</v>
      </c>
      <c r="M80" s="68"/>
      <c r="N80" s="516"/>
      <c r="O80" s="516"/>
      <c r="P80" s="426">
        <v>35</v>
      </c>
      <c r="Q80" s="77"/>
      <c r="S80" s="426">
        <v>35</v>
      </c>
      <c r="T80" s="1163" t="s">
        <v>592</v>
      </c>
      <c r="U80" s="203" t="s">
        <v>723</v>
      </c>
      <c r="V80" s="7"/>
      <c r="AW80" s="7"/>
    </row>
    <row r="81" spans="1:49" ht="15.75" x14ac:dyDescent="0.25">
      <c r="A81" s="426">
        <v>36</v>
      </c>
      <c r="B81" s="515" t="s">
        <v>73</v>
      </c>
      <c r="C81" s="39"/>
      <c r="D81" s="203" t="s">
        <v>44</v>
      </c>
      <c r="F81" s="168"/>
      <c r="G81" s="168"/>
      <c r="H81" s="426">
        <v>36</v>
      </c>
      <c r="I81" s="68"/>
      <c r="K81" s="426">
        <v>36</v>
      </c>
      <c r="L81" s="515" t="s">
        <v>73</v>
      </c>
      <c r="M81" s="68"/>
      <c r="N81" s="516"/>
      <c r="O81" s="516"/>
      <c r="P81" s="426">
        <v>36</v>
      </c>
      <c r="Q81" s="77"/>
      <c r="S81" s="426">
        <v>36</v>
      </c>
      <c r="T81" s="1163" t="s">
        <v>592</v>
      </c>
      <c r="U81" s="203" t="s">
        <v>723</v>
      </c>
      <c r="V81" s="7"/>
      <c r="AW81" s="7"/>
    </row>
    <row r="82" spans="1:49" ht="15.75" x14ac:dyDescent="0.25">
      <c r="A82" s="426">
        <v>37</v>
      </c>
      <c r="B82" s="515" t="s">
        <v>69</v>
      </c>
      <c r="C82" s="42">
        <v>10000000</v>
      </c>
      <c r="D82" s="203" t="s">
        <v>130</v>
      </c>
      <c r="F82" s="168"/>
      <c r="G82" s="168"/>
      <c r="H82" s="426">
        <v>37</v>
      </c>
      <c r="I82" s="702">
        <v>10000000</v>
      </c>
      <c r="K82" s="426">
        <v>37</v>
      </c>
      <c r="L82" s="515" t="s">
        <v>69</v>
      </c>
      <c r="M82" s="294">
        <v>15000000</v>
      </c>
      <c r="N82" s="516"/>
      <c r="O82" s="516"/>
      <c r="P82" s="426">
        <v>37</v>
      </c>
      <c r="Q82" s="294">
        <v>15000000</v>
      </c>
      <c r="S82" s="426">
        <v>37</v>
      </c>
      <c r="T82" s="1163" t="s">
        <v>592</v>
      </c>
      <c r="U82" s="203" t="s">
        <v>723</v>
      </c>
      <c r="V82" s="7"/>
      <c r="AW82" s="7"/>
    </row>
    <row r="83" spans="1:49" ht="15.75" x14ac:dyDescent="0.25">
      <c r="A83" s="426">
        <v>38</v>
      </c>
      <c r="B83" s="515" t="s">
        <v>70</v>
      </c>
      <c r="C83" s="473">
        <v>9999491.666666666</v>
      </c>
      <c r="D83" s="203" t="s">
        <v>44</v>
      </c>
      <c r="F83" s="168"/>
      <c r="G83" s="168"/>
      <c r="H83" s="426">
        <v>38</v>
      </c>
      <c r="I83" s="96">
        <v>9999491.666666666</v>
      </c>
      <c r="K83" s="426">
        <v>38</v>
      </c>
      <c r="L83" s="515" t="s">
        <v>70</v>
      </c>
      <c r="M83" s="96">
        <v>14998337.5</v>
      </c>
      <c r="N83" s="516"/>
      <c r="O83" s="516"/>
      <c r="P83" s="426">
        <v>38</v>
      </c>
      <c r="Q83" s="312">
        <v>14998337.5</v>
      </c>
      <c r="S83" s="426">
        <v>38</v>
      </c>
      <c r="T83" s="1163" t="s">
        <v>592</v>
      </c>
      <c r="U83" s="203" t="s">
        <v>723</v>
      </c>
      <c r="V83" s="7"/>
      <c r="AW83" s="7"/>
    </row>
    <row r="84" spans="1:49" ht="15.75" x14ac:dyDescent="0.25">
      <c r="A84" s="426">
        <v>39</v>
      </c>
      <c r="B84" s="515" t="s">
        <v>71</v>
      </c>
      <c r="C84" s="473" t="s">
        <v>99</v>
      </c>
      <c r="D84" s="203" t="s">
        <v>130</v>
      </c>
      <c r="F84" s="168"/>
      <c r="G84" s="168"/>
      <c r="H84" s="426">
        <v>39</v>
      </c>
      <c r="I84" s="699" t="s">
        <v>99</v>
      </c>
      <c r="K84" s="426">
        <v>39</v>
      </c>
      <c r="L84" s="515" t="s">
        <v>71</v>
      </c>
      <c r="M84" s="293" t="s">
        <v>99</v>
      </c>
      <c r="N84" s="516"/>
      <c r="O84" s="516"/>
      <c r="P84" s="426">
        <v>39</v>
      </c>
      <c r="Q84" s="293" t="s">
        <v>99</v>
      </c>
      <c r="S84" s="426">
        <v>39</v>
      </c>
      <c r="T84" s="1163" t="s">
        <v>592</v>
      </c>
      <c r="U84" s="940" t="s">
        <v>723</v>
      </c>
      <c r="V84" s="7"/>
      <c r="AW84" s="7"/>
    </row>
    <row r="85" spans="1:49" ht="15.75" x14ac:dyDescent="0.25">
      <c r="A85" s="426">
        <v>73</v>
      </c>
      <c r="B85" s="515" t="s">
        <v>81</v>
      </c>
      <c r="C85" s="1861" t="b">
        <v>1</v>
      </c>
      <c r="D85" s="545" t="s">
        <v>130</v>
      </c>
      <c r="F85" s="168"/>
      <c r="G85" s="168"/>
      <c r="H85" s="426">
        <v>73</v>
      </c>
      <c r="I85" s="1862" t="b">
        <v>1</v>
      </c>
      <c r="K85" s="426">
        <v>73</v>
      </c>
      <c r="L85" s="515" t="s">
        <v>81</v>
      </c>
      <c r="M85" s="1860" t="b">
        <v>1</v>
      </c>
      <c r="N85" s="516"/>
      <c r="O85" s="516"/>
      <c r="P85" s="426">
        <v>73</v>
      </c>
      <c r="Q85" s="1860" t="b">
        <v>1</v>
      </c>
      <c r="S85" s="426">
        <v>73</v>
      </c>
      <c r="T85" s="1860" t="b">
        <v>1</v>
      </c>
      <c r="U85" s="1214" t="s">
        <v>130</v>
      </c>
      <c r="V85" s="7"/>
      <c r="AW85" s="7"/>
    </row>
    <row r="86" spans="1:49" ht="15.75" x14ac:dyDescent="0.25">
      <c r="A86" s="426">
        <v>74</v>
      </c>
      <c r="B86" s="515" t="s">
        <v>78</v>
      </c>
      <c r="C86" s="1163" t="s">
        <v>901</v>
      </c>
      <c r="D86" s="935" t="s">
        <v>723</v>
      </c>
      <c r="E86" s="328"/>
      <c r="F86" s="168"/>
      <c r="G86" s="168"/>
      <c r="H86" s="1091">
        <v>74</v>
      </c>
      <c r="I86" s="1163" t="s">
        <v>901</v>
      </c>
      <c r="K86" s="1091">
        <v>74</v>
      </c>
      <c r="L86" s="515" t="s">
        <v>78</v>
      </c>
      <c r="M86" s="1163" t="s">
        <v>901</v>
      </c>
      <c r="N86" s="516"/>
      <c r="O86" s="516"/>
      <c r="P86" s="1091">
        <v>74</v>
      </c>
      <c r="Q86" s="1163" t="s">
        <v>901</v>
      </c>
      <c r="S86" s="1091">
        <v>74</v>
      </c>
      <c r="T86" s="232" t="s">
        <v>614</v>
      </c>
      <c r="U86" s="203" t="s">
        <v>44</v>
      </c>
      <c r="V86" s="527" t="s">
        <v>273</v>
      </c>
      <c r="AW86" s="7"/>
    </row>
    <row r="87" spans="1:49" ht="15.75" x14ac:dyDescent="0.25">
      <c r="A87" s="426">
        <v>75</v>
      </c>
      <c r="B87" s="515" t="s">
        <v>19</v>
      </c>
      <c r="C87" s="511"/>
      <c r="D87" s="545" t="s">
        <v>44</v>
      </c>
      <c r="E87" s="328" t="s">
        <v>273</v>
      </c>
      <c r="F87" s="168"/>
      <c r="G87" s="168"/>
      <c r="H87" s="426">
        <v>75</v>
      </c>
      <c r="I87" s="466"/>
      <c r="K87" s="426">
        <v>75</v>
      </c>
      <c r="L87" s="515" t="s">
        <v>19</v>
      </c>
      <c r="M87" s="466"/>
      <c r="N87" s="516"/>
      <c r="O87" s="516"/>
      <c r="P87" s="426">
        <v>75</v>
      </c>
      <c r="Q87" s="466"/>
      <c r="S87" s="426">
        <v>75</v>
      </c>
      <c r="T87" s="71" t="s">
        <v>113</v>
      </c>
      <c r="U87" s="1214" t="s">
        <v>44</v>
      </c>
      <c r="V87" s="90" t="s">
        <v>113</v>
      </c>
      <c r="AW87" s="7"/>
    </row>
    <row r="88" spans="1:49" ht="15.75" x14ac:dyDescent="0.25">
      <c r="A88" s="426">
        <v>76</v>
      </c>
      <c r="B88" s="1006" t="s">
        <v>30</v>
      </c>
      <c r="C88" s="39"/>
      <c r="D88" s="545" t="s">
        <v>44</v>
      </c>
      <c r="F88" s="168"/>
      <c r="G88" s="168"/>
      <c r="H88" s="426">
        <v>76</v>
      </c>
      <c r="I88" s="68"/>
      <c r="K88" s="426">
        <v>76</v>
      </c>
      <c r="L88" s="1006" t="s">
        <v>30</v>
      </c>
      <c r="M88" s="68"/>
      <c r="N88" s="516"/>
      <c r="O88" s="516"/>
      <c r="P88" s="426">
        <v>76</v>
      </c>
      <c r="Q88" s="68"/>
      <c r="S88" s="426">
        <v>76</v>
      </c>
      <c r="T88" s="68"/>
      <c r="U88" s="1214" t="s">
        <v>44</v>
      </c>
      <c r="V88" s="315"/>
    </row>
    <row r="89" spans="1:49" ht="15.75" x14ac:dyDescent="0.25">
      <c r="A89" s="426">
        <v>77</v>
      </c>
      <c r="B89" s="1006" t="s">
        <v>31</v>
      </c>
      <c r="C89" s="39"/>
      <c r="D89" s="545" t="s">
        <v>44</v>
      </c>
      <c r="F89" s="168"/>
      <c r="G89" s="168"/>
      <c r="H89" s="426">
        <v>77</v>
      </c>
      <c r="I89" s="68"/>
      <c r="K89" s="426">
        <v>77</v>
      </c>
      <c r="L89" s="1006" t="s">
        <v>31</v>
      </c>
      <c r="M89" s="68"/>
      <c r="N89" s="516"/>
      <c r="O89" s="516"/>
      <c r="P89" s="426">
        <v>77</v>
      </c>
      <c r="Q89" s="68"/>
      <c r="S89" s="426">
        <v>77</v>
      </c>
      <c r="T89" s="68"/>
      <c r="U89" s="1214" t="s">
        <v>44</v>
      </c>
      <c r="V89" s="315"/>
    </row>
    <row r="90" spans="1:49" ht="15.75" x14ac:dyDescent="0.25">
      <c r="A90" s="426">
        <v>78</v>
      </c>
      <c r="B90" s="1006" t="s">
        <v>77</v>
      </c>
      <c r="C90" s="66"/>
      <c r="D90" s="545" t="s">
        <v>44</v>
      </c>
      <c r="F90" s="168"/>
      <c r="G90" s="168"/>
      <c r="H90" s="426">
        <v>78</v>
      </c>
      <c r="I90" s="68"/>
      <c r="K90" s="426">
        <v>78</v>
      </c>
      <c r="L90" s="1006" t="s">
        <v>77</v>
      </c>
      <c r="M90" s="68"/>
      <c r="N90" s="516"/>
      <c r="O90" s="516"/>
      <c r="P90" s="426">
        <v>78</v>
      </c>
      <c r="Q90" s="68"/>
      <c r="S90" s="426">
        <v>78</v>
      </c>
      <c r="T90" s="316" t="s">
        <v>92</v>
      </c>
      <c r="U90" s="1214" t="s">
        <v>44</v>
      </c>
      <c r="V90" s="316" t="s">
        <v>154</v>
      </c>
    </row>
    <row r="91" spans="1:49" ht="15.75" x14ac:dyDescent="0.25">
      <c r="A91" s="426">
        <v>79</v>
      </c>
      <c r="B91" s="1006" t="s">
        <v>76</v>
      </c>
      <c r="C91" s="66"/>
      <c r="D91" s="545" t="s">
        <v>44</v>
      </c>
      <c r="F91" s="168"/>
      <c r="G91" s="168"/>
      <c r="H91" s="426">
        <v>79</v>
      </c>
      <c r="I91" s="68"/>
      <c r="K91" s="426">
        <v>79</v>
      </c>
      <c r="L91" s="1006" t="s">
        <v>76</v>
      </c>
      <c r="M91" s="68"/>
      <c r="N91" s="516"/>
      <c r="O91" s="516"/>
      <c r="P91" s="426">
        <v>79</v>
      </c>
      <c r="Q91" s="68"/>
      <c r="S91" s="426">
        <v>79</v>
      </c>
      <c r="T91" s="310" t="s">
        <v>118</v>
      </c>
      <c r="U91" s="1214" t="s">
        <v>44</v>
      </c>
      <c r="V91" s="310" t="s">
        <v>118</v>
      </c>
    </row>
    <row r="92" spans="1:49" ht="15.75" x14ac:dyDescent="0.25">
      <c r="A92" s="426">
        <v>83</v>
      </c>
      <c r="B92" s="1006" t="s">
        <v>20</v>
      </c>
      <c r="C92" s="114"/>
      <c r="D92" s="545" t="s">
        <v>44</v>
      </c>
      <c r="F92" s="168"/>
      <c r="G92" s="168"/>
      <c r="H92" s="426">
        <v>83</v>
      </c>
      <c r="I92" s="61"/>
      <c r="K92" s="426">
        <v>83</v>
      </c>
      <c r="L92" s="1006" t="s">
        <v>20</v>
      </c>
      <c r="M92" s="61"/>
      <c r="N92" s="516"/>
      <c r="O92" s="516"/>
      <c r="P92" s="426">
        <v>83</v>
      </c>
      <c r="Q92" s="61"/>
      <c r="S92" s="426">
        <v>83</v>
      </c>
      <c r="T92" s="125">
        <v>-2498000</v>
      </c>
      <c r="U92" s="1214" t="s">
        <v>44</v>
      </c>
      <c r="V92" s="125">
        <v>-1854000</v>
      </c>
      <c r="W92" s="527" t="s">
        <v>273</v>
      </c>
    </row>
    <row r="93" spans="1:49" ht="15.75" x14ac:dyDescent="0.25">
      <c r="A93" s="426">
        <v>85</v>
      </c>
      <c r="B93" s="515" t="s">
        <v>21</v>
      </c>
      <c r="C93" s="66"/>
      <c r="D93" s="545" t="s">
        <v>43</v>
      </c>
      <c r="F93" s="168"/>
      <c r="G93" s="168"/>
      <c r="H93" s="426">
        <v>85</v>
      </c>
      <c r="I93" s="68"/>
      <c r="K93" s="426">
        <v>85</v>
      </c>
      <c r="L93" s="515" t="s">
        <v>21</v>
      </c>
      <c r="M93" s="68"/>
      <c r="N93" s="516"/>
      <c r="O93" s="516"/>
      <c r="P93" s="426">
        <v>85</v>
      </c>
      <c r="Q93" s="68"/>
      <c r="S93" s="426">
        <v>85</v>
      </c>
      <c r="T93" s="316" t="s">
        <v>99</v>
      </c>
      <c r="U93" s="203" t="s">
        <v>43</v>
      </c>
      <c r="V93" s="316" t="s">
        <v>99</v>
      </c>
    </row>
    <row r="94" spans="1:49" ht="15.75" x14ac:dyDescent="0.25">
      <c r="A94" s="426">
        <v>86</v>
      </c>
      <c r="B94" s="515" t="s">
        <v>22</v>
      </c>
      <c r="C94" s="66"/>
      <c r="D94" s="545" t="s">
        <v>43</v>
      </c>
      <c r="F94" s="168"/>
      <c r="G94" s="168"/>
      <c r="H94" s="426">
        <v>86</v>
      </c>
      <c r="I94" s="68"/>
      <c r="K94" s="426">
        <v>86</v>
      </c>
      <c r="L94" s="515" t="s">
        <v>22</v>
      </c>
      <c r="M94" s="68"/>
      <c r="N94" s="516"/>
      <c r="O94" s="516"/>
      <c r="P94" s="426">
        <v>86</v>
      </c>
      <c r="Q94" s="68"/>
      <c r="S94" s="426">
        <v>86</v>
      </c>
      <c r="T94" s="1238"/>
      <c r="U94" s="934" t="s">
        <v>43</v>
      </c>
      <c r="V94" s="1238"/>
      <c r="W94" s="527" t="s">
        <v>273</v>
      </c>
    </row>
    <row r="95" spans="1:49" ht="15.75" x14ac:dyDescent="0.25">
      <c r="A95" s="426">
        <v>87</v>
      </c>
      <c r="B95" s="515" t="s">
        <v>23</v>
      </c>
      <c r="C95" s="112"/>
      <c r="D95" s="545" t="s">
        <v>44</v>
      </c>
      <c r="E95" s="328" t="s">
        <v>273</v>
      </c>
      <c r="F95" s="168"/>
      <c r="G95" s="168"/>
      <c r="H95" s="426">
        <v>87</v>
      </c>
      <c r="I95" s="246"/>
      <c r="K95" s="426">
        <v>87</v>
      </c>
      <c r="L95" s="515" t="s">
        <v>23</v>
      </c>
      <c r="M95" s="246"/>
      <c r="N95" s="516"/>
      <c r="O95" s="516"/>
      <c r="P95" s="426">
        <v>87</v>
      </c>
      <c r="Q95" s="246"/>
      <c r="S95" s="426">
        <v>87</v>
      </c>
      <c r="T95" s="317">
        <v>107.101</v>
      </c>
      <c r="U95" s="545" t="s">
        <v>44</v>
      </c>
      <c r="V95" s="317">
        <v>125.384</v>
      </c>
    </row>
    <row r="96" spans="1:49" ht="15.75" x14ac:dyDescent="0.25">
      <c r="A96" s="426">
        <v>88</v>
      </c>
      <c r="B96" s="515" t="s">
        <v>24</v>
      </c>
      <c r="C96" s="61"/>
      <c r="D96" s="545" t="s">
        <v>44</v>
      </c>
      <c r="E96" s="328" t="s">
        <v>273</v>
      </c>
      <c r="F96" s="643"/>
      <c r="G96" s="643"/>
      <c r="H96" s="426">
        <v>88</v>
      </c>
      <c r="I96" s="61"/>
      <c r="K96" s="426">
        <v>88</v>
      </c>
      <c r="L96" s="515" t="s">
        <v>24</v>
      </c>
      <c r="M96" s="61"/>
      <c r="N96" s="516"/>
      <c r="O96" s="516"/>
      <c r="P96" s="426">
        <v>88</v>
      </c>
      <c r="Q96" s="61"/>
      <c r="S96" s="426">
        <v>88</v>
      </c>
      <c r="T96" s="318">
        <f>-T92*(T95/100)</f>
        <v>2675382.98</v>
      </c>
      <c r="U96" s="545" t="s">
        <v>44</v>
      </c>
      <c r="V96" s="318">
        <f>-V92*(V95/100)</f>
        <v>2324619.3600000003</v>
      </c>
      <c r="W96" s="522"/>
    </row>
    <row r="97" spans="1:24" ht="15.75" x14ac:dyDescent="0.25">
      <c r="A97" s="426">
        <v>89</v>
      </c>
      <c r="B97" s="515" t="s">
        <v>25</v>
      </c>
      <c r="C97" s="113"/>
      <c r="D97" s="545" t="s">
        <v>44</v>
      </c>
      <c r="F97" s="168"/>
      <c r="G97" s="168"/>
      <c r="H97" s="426">
        <v>89</v>
      </c>
      <c r="I97" s="120"/>
      <c r="K97" s="426">
        <v>89</v>
      </c>
      <c r="L97" s="515" t="s">
        <v>25</v>
      </c>
      <c r="M97" s="120"/>
      <c r="N97" s="516"/>
      <c r="O97" s="516"/>
      <c r="P97" s="426">
        <v>89</v>
      </c>
      <c r="Q97" s="120"/>
      <c r="S97" s="426">
        <v>89</v>
      </c>
      <c r="T97" s="319">
        <v>0</v>
      </c>
      <c r="U97" s="545" t="s">
        <v>44</v>
      </c>
      <c r="V97" s="319">
        <v>0</v>
      </c>
    </row>
    <row r="98" spans="1:24" ht="15.75" x14ac:dyDescent="0.25">
      <c r="A98" s="426">
        <v>90</v>
      </c>
      <c r="B98" s="515" t="s">
        <v>26</v>
      </c>
      <c r="C98" s="66"/>
      <c r="D98" s="545" t="s">
        <v>44</v>
      </c>
      <c r="F98" s="168"/>
      <c r="G98" s="168"/>
      <c r="H98" s="426">
        <v>90</v>
      </c>
      <c r="I98" s="68"/>
      <c r="K98" s="426">
        <v>90</v>
      </c>
      <c r="L98" s="515" t="s">
        <v>26</v>
      </c>
      <c r="M98" s="68"/>
      <c r="N98" s="516"/>
      <c r="O98" s="516"/>
      <c r="P98" s="426">
        <v>90</v>
      </c>
      <c r="Q98" s="68"/>
      <c r="S98" s="426">
        <v>90</v>
      </c>
      <c r="T98" s="316" t="s">
        <v>114</v>
      </c>
      <c r="U98" s="934" t="s">
        <v>44</v>
      </c>
      <c r="V98" s="316" t="s">
        <v>114</v>
      </c>
    </row>
    <row r="99" spans="1:24" ht="15.75" x14ac:dyDescent="0.25">
      <c r="A99" s="426">
        <v>91</v>
      </c>
      <c r="B99" s="515" t="s">
        <v>27</v>
      </c>
      <c r="C99" s="87"/>
      <c r="D99" s="545" t="s">
        <v>44</v>
      </c>
      <c r="E99" s="328" t="s">
        <v>273</v>
      </c>
      <c r="F99" s="168"/>
      <c r="G99" s="168"/>
      <c r="H99" s="426">
        <v>91</v>
      </c>
      <c r="I99" s="121"/>
      <c r="K99" s="426">
        <v>91</v>
      </c>
      <c r="L99" s="515" t="s">
        <v>27</v>
      </c>
      <c r="M99" s="121"/>
      <c r="N99" s="516"/>
      <c r="O99" s="516"/>
      <c r="P99" s="426">
        <v>91</v>
      </c>
      <c r="Q99" s="121"/>
      <c r="S99" s="426">
        <v>91</v>
      </c>
      <c r="T99" s="320" t="s">
        <v>121</v>
      </c>
      <c r="U99" s="934" t="s">
        <v>44</v>
      </c>
      <c r="V99" s="320" t="s">
        <v>155</v>
      </c>
    </row>
    <row r="100" spans="1:24" ht="15.75" x14ac:dyDescent="0.25">
      <c r="A100" s="426">
        <v>92</v>
      </c>
      <c r="B100" s="515" t="s">
        <v>28</v>
      </c>
      <c r="C100" s="66"/>
      <c r="D100" s="545" t="s">
        <v>44</v>
      </c>
      <c r="F100" s="168"/>
      <c r="G100" s="168"/>
      <c r="H100" s="426">
        <v>92</v>
      </c>
      <c r="I100" s="68"/>
      <c r="K100" s="426">
        <v>92</v>
      </c>
      <c r="L100" s="515" t="s">
        <v>28</v>
      </c>
      <c r="M100" s="68"/>
      <c r="N100" s="516"/>
      <c r="O100" s="516"/>
      <c r="P100" s="426">
        <v>92</v>
      </c>
      <c r="Q100" s="68"/>
      <c r="S100" s="426">
        <v>92</v>
      </c>
      <c r="T100" s="316" t="s">
        <v>115</v>
      </c>
      <c r="U100" s="545" t="s">
        <v>44</v>
      </c>
      <c r="V100" s="316" t="s">
        <v>115</v>
      </c>
    </row>
    <row r="101" spans="1:24" ht="15.75" x14ac:dyDescent="0.25">
      <c r="A101" s="426">
        <v>93</v>
      </c>
      <c r="B101" s="515" t="s">
        <v>75</v>
      </c>
      <c r="C101" s="88"/>
      <c r="D101" s="545" t="s">
        <v>44</v>
      </c>
      <c r="F101" s="168"/>
      <c r="G101" s="168"/>
      <c r="H101" s="426">
        <v>93</v>
      </c>
      <c r="I101" s="76"/>
      <c r="K101" s="426">
        <v>93</v>
      </c>
      <c r="L101" s="515" t="s">
        <v>75</v>
      </c>
      <c r="M101" s="76"/>
      <c r="N101" s="516"/>
      <c r="O101" s="516"/>
      <c r="P101" s="426">
        <v>93</v>
      </c>
      <c r="Q101" s="76"/>
      <c r="S101" s="426">
        <v>93</v>
      </c>
      <c r="T101" s="321" t="s">
        <v>119</v>
      </c>
      <c r="U101" s="545" t="s">
        <v>44</v>
      </c>
      <c r="V101" s="321" t="s">
        <v>119</v>
      </c>
    </row>
    <row r="102" spans="1:24" ht="15.75" x14ac:dyDescent="0.25">
      <c r="A102" s="426">
        <v>94</v>
      </c>
      <c r="B102" s="515" t="s">
        <v>74</v>
      </c>
      <c r="C102" s="66"/>
      <c r="D102" s="545" t="s">
        <v>44</v>
      </c>
      <c r="F102" s="168"/>
      <c r="G102" s="168"/>
      <c r="H102" s="426">
        <v>94</v>
      </c>
      <c r="I102" s="68"/>
      <c r="K102" s="426">
        <v>94</v>
      </c>
      <c r="L102" s="515" t="s">
        <v>74</v>
      </c>
      <c r="M102" s="68"/>
      <c r="N102" s="516"/>
      <c r="O102" s="516"/>
      <c r="P102" s="426">
        <v>94</v>
      </c>
      <c r="Q102" s="68"/>
      <c r="S102" s="426">
        <v>94</v>
      </c>
      <c r="T102" s="316" t="s">
        <v>116</v>
      </c>
      <c r="U102" s="545" t="s">
        <v>44</v>
      </c>
      <c r="V102" s="316" t="s">
        <v>116</v>
      </c>
    </row>
    <row r="103" spans="1:24" s="7" customFormat="1" ht="15.75" x14ac:dyDescent="0.25">
      <c r="A103" s="426">
        <v>95</v>
      </c>
      <c r="B103" s="1006" t="s">
        <v>38</v>
      </c>
      <c r="C103" s="39"/>
      <c r="D103" s="545" t="s">
        <v>44</v>
      </c>
      <c r="E103" s="328" t="s">
        <v>273</v>
      </c>
      <c r="F103" s="168"/>
      <c r="G103" s="168"/>
      <c r="H103" s="426">
        <v>95</v>
      </c>
      <c r="I103" s="1262"/>
      <c r="K103" s="426">
        <v>95</v>
      </c>
      <c r="L103" s="1006" t="s">
        <v>38</v>
      </c>
      <c r="M103" s="1262"/>
      <c r="N103" s="516"/>
      <c r="O103" s="516"/>
      <c r="P103" s="426">
        <v>95</v>
      </c>
      <c r="Q103" s="1262"/>
      <c r="S103" s="426">
        <v>95</v>
      </c>
      <c r="T103" s="991" t="b">
        <v>1</v>
      </c>
      <c r="U103" s="545" t="s">
        <v>44</v>
      </c>
      <c r="V103" s="966" t="b">
        <v>1</v>
      </c>
    </row>
    <row r="104" spans="1:24" s="7" customFormat="1" ht="15.75" x14ac:dyDescent="0.25">
      <c r="A104" s="203">
        <v>96</v>
      </c>
      <c r="B104" s="526" t="s">
        <v>36</v>
      </c>
      <c r="C104" s="1065" t="s">
        <v>271</v>
      </c>
      <c r="D104" s="545" t="s">
        <v>44</v>
      </c>
      <c r="E104" s="328" t="s">
        <v>273</v>
      </c>
      <c r="F104" s="168"/>
      <c r="G104" s="168"/>
      <c r="H104" s="203">
        <v>96</v>
      </c>
      <c r="I104" s="1062" t="s">
        <v>271</v>
      </c>
      <c r="K104" s="203">
        <v>96</v>
      </c>
      <c r="L104" s="526" t="s">
        <v>36</v>
      </c>
      <c r="M104" s="966" t="s">
        <v>271</v>
      </c>
      <c r="N104" s="516"/>
      <c r="O104" s="516"/>
      <c r="P104" s="203">
        <v>96</v>
      </c>
      <c r="Q104" s="966" t="s">
        <v>271</v>
      </c>
      <c r="S104" s="203">
        <v>96</v>
      </c>
      <c r="T104" s="1062" t="s">
        <v>271</v>
      </c>
      <c r="U104" s="545" t="s">
        <v>44</v>
      </c>
      <c r="V104" s="1062" t="s">
        <v>271</v>
      </c>
    </row>
    <row r="105" spans="1:24" s="7" customFormat="1" ht="15.75" x14ac:dyDescent="0.25">
      <c r="A105" s="203">
        <v>97</v>
      </c>
      <c r="B105" s="526" t="s">
        <v>32</v>
      </c>
      <c r="C105" s="2020" t="s">
        <v>355</v>
      </c>
      <c r="D105" s="545" t="s">
        <v>44</v>
      </c>
      <c r="E105" s="328" t="s">
        <v>273</v>
      </c>
      <c r="F105" s="168"/>
      <c r="G105" s="168"/>
      <c r="H105" s="203">
        <v>97</v>
      </c>
      <c r="I105" s="2019" t="s">
        <v>355</v>
      </c>
      <c r="K105" s="203">
        <v>97</v>
      </c>
      <c r="L105" s="526" t="s">
        <v>32</v>
      </c>
      <c r="M105" s="2019" t="s">
        <v>355</v>
      </c>
      <c r="N105" s="527" t="s">
        <v>273</v>
      </c>
      <c r="O105" s="516"/>
      <c r="P105" s="203">
        <v>97</v>
      </c>
      <c r="Q105" s="2019" t="s">
        <v>355</v>
      </c>
      <c r="S105" s="203">
        <v>97</v>
      </c>
      <c r="T105" s="1163" t="s">
        <v>592</v>
      </c>
      <c r="U105" s="545" t="s">
        <v>723</v>
      </c>
      <c r="V105" s="168"/>
    </row>
    <row r="106" spans="1:24" s="7" customFormat="1" ht="15.75" x14ac:dyDescent="0.25">
      <c r="A106" s="203">
        <v>98</v>
      </c>
      <c r="B106" s="526" t="s">
        <v>39</v>
      </c>
      <c r="C106" s="991" t="s">
        <v>47</v>
      </c>
      <c r="D106" s="934" t="s">
        <v>130</v>
      </c>
      <c r="E106" s="139"/>
      <c r="F106" s="168"/>
      <c r="G106" s="168"/>
      <c r="H106" s="203">
        <v>98</v>
      </c>
      <c r="I106" s="966" t="s">
        <v>47</v>
      </c>
      <c r="K106" s="203">
        <v>98</v>
      </c>
      <c r="L106" s="526" t="s">
        <v>39</v>
      </c>
      <c r="M106" s="966" t="s">
        <v>47</v>
      </c>
      <c r="N106" s="516"/>
      <c r="O106" s="516"/>
      <c r="P106" s="203">
        <v>98</v>
      </c>
      <c r="Q106" s="968" t="s">
        <v>47</v>
      </c>
      <c r="S106" s="203">
        <v>98</v>
      </c>
      <c r="T106" s="1808" t="s">
        <v>45</v>
      </c>
      <c r="U106" s="934" t="s">
        <v>130</v>
      </c>
      <c r="V106" s="979"/>
    </row>
    <row r="107" spans="1:24" s="7" customFormat="1" ht="15.75" x14ac:dyDescent="0.25">
      <c r="A107" s="203">
        <v>99</v>
      </c>
      <c r="B107" s="528" t="s">
        <v>29</v>
      </c>
      <c r="C107" s="991" t="s">
        <v>117</v>
      </c>
      <c r="D107" s="934" t="s">
        <v>130</v>
      </c>
      <c r="E107" s="135"/>
      <c r="F107" s="516"/>
      <c r="G107" s="516"/>
      <c r="H107" s="203">
        <v>99</v>
      </c>
      <c r="I107" s="966" t="s">
        <v>117</v>
      </c>
      <c r="K107" s="203">
        <v>99</v>
      </c>
      <c r="L107" s="528" t="s">
        <v>29</v>
      </c>
      <c r="M107" s="966" t="s">
        <v>117</v>
      </c>
      <c r="N107" s="516"/>
      <c r="O107" s="516"/>
      <c r="P107" s="203">
        <v>99</v>
      </c>
      <c r="Q107" s="968" t="s">
        <v>117</v>
      </c>
      <c r="S107" s="203">
        <v>99</v>
      </c>
      <c r="T107" s="1163" t="s">
        <v>592</v>
      </c>
      <c r="U107" s="934" t="s">
        <v>723</v>
      </c>
      <c r="V107" s="168"/>
    </row>
    <row r="108" spans="1:24" s="7" customFormat="1" ht="15.75" x14ac:dyDescent="0.25">
      <c r="A108" s="134" t="s">
        <v>122</v>
      </c>
      <c r="C108" s="63">
        <v>40</v>
      </c>
      <c r="E108" s="749"/>
      <c r="F108" s="168"/>
      <c r="G108" s="168"/>
      <c r="H108" s="134"/>
      <c r="I108" s="63">
        <v>39</v>
      </c>
      <c r="K108" s="134"/>
      <c r="M108" s="63">
        <v>40</v>
      </c>
      <c r="N108" s="168"/>
      <c r="O108" s="168"/>
      <c r="P108" s="134"/>
      <c r="Q108" s="63">
        <v>39</v>
      </c>
      <c r="S108" s="134"/>
      <c r="T108" s="63">
        <v>27</v>
      </c>
      <c r="V108" s="63">
        <v>15</v>
      </c>
    </row>
    <row r="109" spans="1:24" s="7" customFormat="1" ht="15.75" x14ac:dyDescent="0.25">
      <c r="E109" s="749"/>
      <c r="F109" s="168"/>
      <c r="G109" s="168"/>
      <c r="K109" s="168"/>
      <c r="L109" s="168"/>
      <c r="M109" s="529"/>
      <c r="N109" s="168"/>
      <c r="O109" s="168"/>
      <c r="S109" s="2394" t="s">
        <v>793</v>
      </c>
      <c r="T109" s="2394"/>
      <c r="U109" s="2394"/>
      <c r="V109" s="2394"/>
    </row>
    <row r="110" spans="1:24" s="7" customFormat="1" ht="15.75" customHeight="1" x14ac:dyDescent="0.25">
      <c r="A110" s="635">
        <v>1.1000000000000001</v>
      </c>
      <c r="B110" s="2257" t="s">
        <v>158</v>
      </c>
      <c r="C110" s="2257"/>
      <c r="D110" s="2257"/>
      <c r="E110" s="2257"/>
      <c r="F110" s="168"/>
      <c r="G110" s="168"/>
      <c r="H110" s="1446">
        <v>2.2000000000000002</v>
      </c>
      <c r="I110" s="1446" t="s">
        <v>917</v>
      </c>
      <c r="J110" s="530"/>
      <c r="K110" s="704">
        <v>2.1</v>
      </c>
      <c r="L110" s="2451" t="s">
        <v>337</v>
      </c>
      <c r="M110" s="2451"/>
      <c r="N110" s="168"/>
      <c r="O110" s="168"/>
      <c r="S110" s="704">
        <v>1.1000000000000001</v>
      </c>
      <c r="T110" s="2489" t="s">
        <v>911</v>
      </c>
      <c r="U110" s="2489"/>
      <c r="V110" s="2489"/>
    </row>
    <row r="111" spans="1:24" s="7" customFormat="1" ht="15.75" customHeight="1" x14ac:dyDescent="0.25">
      <c r="A111" s="635">
        <v>1.2</v>
      </c>
      <c r="B111" s="2222" t="s">
        <v>303</v>
      </c>
      <c r="C111" s="2222"/>
      <c r="D111" s="2222"/>
      <c r="E111" s="2222"/>
      <c r="F111" s="168"/>
      <c r="G111" s="168"/>
      <c r="H111" s="2453">
        <v>2.12</v>
      </c>
      <c r="I111" s="2452" t="s">
        <v>1069</v>
      </c>
      <c r="J111" s="323"/>
      <c r="K111" s="2453">
        <v>2.97</v>
      </c>
      <c r="L111" s="2224" t="s">
        <v>767</v>
      </c>
      <c r="M111" s="2224"/>
      <c r="S111" s="2258">
        <v>2.2999999999999998</v>
      </c>
      <c r="T111" s="2471" t="s">
        <v>918</v>
      </c>
      <c r="U111" s="2472"/>
      <c r="V111" s="2473"/>
    </row>
    <row r="112" spans="1:24" s="7" customFormat="1" ht="15.75" customHeight="1" x14ac:dyDescent="0.25">
      <c r="A112" s="635">
        <v>1.7</v>
      </c>
      <c r="B112" s="2222" t="s">
        <v>380</v>
      </c>
      <c r="C112" s="2222"/>
      <c r="D112" s="2222"/>
      <c r="E112" s="2222"/>
      <c r="F112" s="168"/>
      <c r="G112" s="168"/>
      <c r="H112" s="2453"/>
      <c r="I112" s="2452"/>
      <c r="K112" s="2453"/>
      <c r="L112" s="2224"/>
      <c r="M112" s="2224"/>
      <c r="N112" s="168"/>
      <c r="O112" s="168"/>
      <c r="S112" s="2273"/>
      <c r="T112" s="2474"/>
      <c r="U112" s="2475"/>
      <c r="V112" s="2476"/>
      <c r="W112" s="341"/>
      <c r="X112" s="341"/>
    </row>
    <row r="113" spans="1:23" s="7" customFormat="1" ht="15.75" customHeight="1" x14ac:dyDescent="0.25">
      <c r="A113" s="635">
        <v>1.8</v>
      </c>
      <c r="B113" s="2222" t="s">
        <v>381</v>
      </c>
      <c r="C113" s="2222"/>
      <c r="D113" s="2222"/>
      <c r="E113" s="2222"/>
      <c r="H113" s="2453"/>
      <c r="I113" s="2452"/>
      <c r="J113" s="226"/>
      <c r="K113" s="2453"/>
      <c r="L113" s="2224"/>
      <c r="M113" s="2224"/>
      <c r="N113" s="323"/>
      <c r="O113" s="323"/>
      <c r="S113" s="2259"/>
      <c r="T113" s="2477"/>
      <c r="U113" s="2478"/>
      <c r="V113" s="2479"/>
    </row>
    <row r="114" spans="1:23" s="7" customFormat="1" ht="15.75" customHeight="1" x14ac:dyDescent="0.25">
      <c r="A114" s="638">
        <v>1.1000000000000001</v>
      </c>
      <c r="B114" s="2222" t="s">
        <v>382</v>
      </c>
      <c r="C114" s="2222"/>
      <c r="D114" s="2222"/>
      <c r="E114" s="2222"/>
      <c r="H114" s="2453"/>
      <c r="I114" s="2452"/>
      <c r="J114" s="226"/>
      <c r="S114" s="1207">
        <v>2.74</v>
      </c>
      <c r="T114" s="2468" t="s">
        <v>912</v>
      </c>
      <c r="U114" s="2469"/>
      <c r="V114" s="2470"/>
    </row>
    <row r="115" spans="1:23" s="7" customFormat="1" ht="15.75" customHeight="1" x14ac:dyDescent="0.25">
      <c r="A115" s="635">
        <v>1.1299999999999999</v>
      </c>
      <c r="B115" s="2219" t="s">
        <v>737</v>
      </c>
      <c r="C115" s="2220"/>
      <c r="D115" s="2220"/>
      <c r="E115" s="2221"/>
      <c r="J115" s="226"/>
      <c r="S115" s="2267">
        <v>2.83</v>
      </c>
      <c r="T115" s="2225" t="s">
        <v>1125</v>
      </c>
      <c r="U115" s="2226"/>
      <c r="V115" s="2227"/>
    </row>
    <row r="116" spans="1:23" s="7" customFormat="1" ht="15.75" x14ac:dyDescent="0.25">
      <c r="A116" s="635">
        <v>1.1599999999999999</v>
      </c>
      <c r="B116" s="2222" t="s">
        <v>389</v>
      </c>
      <c r="C116" s="2222"/>
      <c r="D116" s="2222"/>
      <c r="E116" s="2222"/>
      <c r="J116" s="226"/>
      <c r="S116" s="2269"/>
      <c r="T116" s="2242"/>
      <c r="U116" s="2243"/>
      <c r="V116" s="2244"/>
    </row>
    <row r="117" spans="1:23" s="7" customFormat="1" ht="15.75" x14ac:dyDescent="0.25">
      <c r="A117" s="635">
        <v>1.17</v>
      </c>
      <c r="B117" s="2222" t="s">
        <v>633</v>
      </c>
      <c r="C117" s="2222"/>
      <c r="D117" s="2222"/>
      <c r="E117" s="2222"/>
      <c r="S117" s="2234">
        <v>2.86</v>
      </c>
      <c r="T117" s="2224" t="s">
        <v>848</v>
      </c>
      <c r="U117" s="2224"/>
      <c r="V117" s="2224"/>
    </row>
    <row r="118" spans="1:23" s="7" customFormat="1" ht="15.75" customHeight="1" x14ac:dyDescent="0.25">
      <c r="A118" s="635">
        <v>2.1</v>
      </c>
      <c r="B118" s="2219" t="s">
        <v>358</v>
      </c>
      <c r="C118" s="2220"/>
      <c r="D118" s="2220"/>
      <c r="E118" s="2221"/>
      <c r="S118" s="2234"/>
      <c r="T118" s="2224"/>
      <c r="U118" s="2224"/>
      <c r="V118" s="2224"/>
      <c r="W118" s="640"/>
    </row>
    <row r="119" spans="1:23" s="139" customFormat="1" ht="15.75" customHeight="1" x14ac:dyDescent="0.25">
      <c r="A119" s="2258">
        <v>2.2000000000000002</v>
      </c>
      <c r="B119" s="2225" t="s">
        <v>914</v>
      </c>
      <c r="C119" s="2226"/>
      <c r="D119" s="2226"/>
      <c r="E119" s="2227"/>
    </row>
    <row r="120" spans="1:23" s="139" customFormat="1" ht="15.75" customHeight="1" x14ac:dyDescent="0.25">
      <c r="A120" s="2259"/>
      <c r="B120" s="2242"/>
      <c r="C120" s="2243"/>
      <c r="D120" s="2243"/>
      <c r="E120" s="2244"/>
      <c r="S120" s="7"/>
      <c r="T120" s="7"/>
      <c r="U120" s="7"/>
      <c r="V120" s="7"/>
    </row>
    <row r="121" spans="1:23" ht="15.75" x14ac:dyDescent="0.25">
      <c r="A121" s="635">
        <v>2.8</v>
      </c>
      <c r="B121" s="2222" t="s">
        <v>859</v>
      </c>
      <c r="C121" s="2222"/>
      <c r="D121" s="2222"/>
      <c r="E121" s="2222"/>
      <c r="F121" s="484"/>
      <c r="I121" s="7"/>
      <c r="M121" s="7"/>
      <c r="Q121" s="7"/>
      <c r="T121" s="7"/>
      <c r="V121" s="7"/>
    </row>
    <row r="122" spans="1:23" ht="15.75" x14ac:dyDescent="0.25">
      <c r="A122" s="635">
        <v>2.16</v>
      </c>
      <c r="B122" s="2219" t="s">
        <v>928</v>
      </c>
      <c r="C122" s="2220"/>
      <c r="D122" s="2220"/>
      <c r="E122" s="2221"/>
      <c r="F122" s="484"/>
      <c r="I122" s="7"/>
      <c r="M122" s="7"/>
      <c r="Q122" s="7"/>
      <c r="T122" s="7"/>
      <c r="V122" s="7"/>
    </row>
    <row r="123" spans="1:23" s="7" customFormat="1" ht="15.75" x14ac:dyDescent="0.25">
      <c r="A123" s="635">
        <v>2.17</v>
      </c>
      <c r="B123" s="2219" t="s">
        <v>915</v>
      </c>
      <c r="C123" s="2220"/>
      <c r="D123" s="2220"/>
      <c r="E123" s="2221"/>
    </row>
    <row r="124" spans="1:23" s="7" customFormat="1" ht="15.75" x14ac:dyDescent="0.25">
      <c r="A124" s="635">
        <v>2.1800000000000002</v>
      </c>
      <c r="B124" s="2222" t="s">
        <v>314</v>
      </c>
      <c r="C124" s="2222"/>
      <c r="D124" s="2222"/>
      <c r="E124" s="2222"/>
    </row>
    <row r="125" spans="1:23" s="7" customFormat="1" ht="15.75" x14ac:dyDescent="0.25">
      <c r="A125" s="656">
        <v>2.2200000000000002</v>
      </c>
      <c r="B125" s="2224" t="s">
        <v>929</v>
      </c>
      <c r="C125" s="2224"/>
      <c r="D125" s="2224"/>
      <c r="E125" s="2224"/>
    </row>
    <row r="126" spans="1:23" s="7" customFormat="1" ht="15.75" x14ac:dyDescent="0.25">
      <c r="A126" s="637">
        <v>2.75</v>
      </c>
      <c r="B126" s="2223" t="s">
        <v>587</v>
      </c>
      <c r="C126" s="2223"/>
      <c r="D126" s="2223"/>
      <c r="E126" s="2223"/>
      <c r="F126" s="484"/>
      <c r="G126" s="484"/>
    </row>
    <row r="127" spans="1:23" s="7" customFormat="1" ht="15.75" x14ac:dyDescent="0.25">
      <c r="A127" s="635">
        <v>2.87</v>
      </c>
      <c r="B127" s="2222" t="s">
        <v>851</v>
      </c>
      <c r="C127" s="2222"/>
      <c r="D127" s="2222"/>
      <c r="E127" s="2222"/>
      <c r="F127" s="484"/>
      <c r="G127" s="484"/>
    </row>
    <row r="128" spans="1:23" s="7" customFormat="1" ht="15.75" x14ac:dyDescent="0.25">
      <c r="A128" s="635">
        <v>2.88</v>
      </c>
      <c r="B128" s="2222" t="s">
        <v>853</v>
      </c>
      <c r="C128" s="2222"/>
      <c r="D128" s="2222"/>
      <c r="E128" s="2222"/>
      <c r="F128" s="484"/>
    </row>
    <row r="129" spans="1:22" s="7" customFormat="1" ht="15.75" customHeight="1" x14ac:dyDescent="0.25">
      <c r="A129" s="635">
        <v>2.91</v>
      </c>
      <c r="B129" s="2222" t="s">
        <v>916</v>
      </c>
      <c r="C129" s="2222"/>
      <c r="D129" s="2222"/>
      <c r="E129" s="2222"/>
      <c r="F129" s="543"/>
      <c r="G129" s="543"/>
    </row>
    <row r="130" spans="1:22" s="7" customFormat="1" ht="15.75" customHeight="1" x14ac:dyDescent="0.25">
      <c r="A130" s="2234">
        <v>2.95</v>
      </c>
      <c r="B130" s="2224" t="s">
        <v>942</v>
      </c>
      <c r="C130" s="2224"/>
      <c r="D130" s="2224"/>
      <c r="E130" s="2224"/>
      <c r="F130" s="543"/>
      <c r="G130" s="543"/>
      <c r="K130" s="865"/>
      <c r="L130" s="865"/>
    </row>
    <row r="131" spans="1:22" s="7" customFormat="1" ht="15.75" customHeight="1" x14ac:dyDescent="0.25">
      <c r="A131" s="2234"/>
      <c r="B131" s="2224"/>
      <c r="C131" s="2224"/>
      <c r="D131" s="2224"/>
      <c r="E131" s="2224"/>
      <c r="F131" s="543"/>
      <c r="G131" s="543"/>
      <c r="K131" s="646"/>
      <c r="L131" s="646"/>
      <c r="S131" s="139"/>
      <c r="T131" s="139"/>
      <c r="U131" s="139"/>
      <c r="V131" s="139"/>
    </row>
    <row r="132" spans="1:22" s="139" customFormat="1" ht="15.75" x14ac:dyDescent="0.25">
      <c r="A132" s="635">
        <v>2.96</v>
      </c>
      <c r="B132" s="2222" t="s">
        <v>366</v>
      </c>
      <c r="C132" s="2222"/>
      <c r="D132" s="2222"/>
      <c r="E132" s="2222"/>
      <c r="F132" s="484"/>
      <c r="H132" s="643"/>
      <c r="I132" s="865"/>
      <c r="J132" s="865"/>
      <c r="K132" s="646"/>
      <c r="L132" s="646"/>
      <c r="S132" s="7"/>
      <c r="T132" s="7"/>
      <c r="U132" s="7"/>
      <c r="V132" s="7"/>
    </row>
    <row r="133" spans="1:22" s="7" customFormat="1" ht="15.75" x14ac:dyDescent="0.25">
      <c r="A133" s="2234">
        <v>2.97</v>
      </c>
      <c r="B133" s="2224" t="s">
        <v>767</v>
      </c>
      <c r="C133" s="2224"/>
      <c r="D133" s="2224"/>
      <c r="E133" s="2224"/>
      <c r="H133" s="643"/>
      <c r="I133" s="646"/>
      <c r="J133" s="646"/>
      <c r="K133" s="646"/>
      <c r="L133" s="646"/>
    </row>
    <row r="134" spans="1:22" s="7" customFormat="1" ht="15.75" x14ac:dyDescent="0.25">
      <c r="A134" s="2234"/>
      <c r="B134" s="2224"/>
      <c r="C134" s="2224"/>
      <c r="D134" s="2224"/>
      <c r="E134" s="2224"/>
      <c r="H134" s="643"/>
      <c r="I134" s="646"/>
      <c r="J134" s="646"/>
      <c r="K134" s="1441"/>
      <c r="L134" s="1441"/>
    </row>
    <row r="135" spans="1:22" s="7" customFormat="1" ht="15.75" x14ac:dyDescent="0.25">
      <c r="A135" s="2234"/>
      <c r="B135" s="2224"/>
      <c r="C135" s="2224"/>
      <c r="D135" s="2224"/>
      <c r="E135" s="2224"/>
      <c r="H135" s="644"/>
      <c r="I135" s="646"/>
      <c r="J135" s="646"/>
      <c r="K135" s="1441"/>
      <c r="L135" s="1441"/>
    </row>
    <row r="136" spans="1:22" s="7" customFormat="1" ht="15.75" x14ac:dyDescent="0.25">
      <c r="D136" s="226"/>
      <c r="E136" s="139"/>
      <c r="H136" s="643"/>
      <c r="I136" s="1441"/>
      <c r="J136" s="1441"/>
      <c r="K136" s="1441"/>
      <c r="L136" s="1441"/>
    </row>
    <row r="137" spans="1:22" s="7" customFormat="1" ht="15.75" customHeight="1" x14ac:dyDescent="0.25">
      <c r="D137" s="226"/>
      <c r="E137" s="139"/>
      <c r="H137" s="643"/>
      <c r="I137" s="1441"/>
      <c r="J137" s="1441"/>
      <c r="K137" s="1441"/>
      <c r="L137" s="1441"/>
    </row>
    <row r="138" spans="1:22" s="7" customFormat="1" ht="15.75" x14ac:dyDescent="0.25">
      <c r="D138" s="226"/>
      <c r="E138" s="139"/>
      <c r="H138" s="643"/>
      <c r="I138" s="1441"/>
      <c r="J138" s="1441"/>
      <c r="K138" s="1441"/>
      <c r="L138" s="1441"/>
    </row>
    <row r="139" spans="1:22" s="7" customFormat="1" ht="15.75" x14ac:dyDescent="0.25">
      <c r="D139" s="226"/>
      <c r="E139" s="139"/>
      <c r="H139" s="643"/>
      <c r="I139" s="1441"/>
      <c r="J139" s="1441"/>
      <c r="K139" s="1441"/>
      <c r="L139" s="1441"/>
    </row>
    <row r="140" spans="1:22" s="7" customFormat="1" ht="15.75" x14ac:dyDescent="0.25">
      <c r="D140" s="226"/>
      <c r="E140" s="139"/>
      <c r="H140" s="643"/>
      <c r="I140" s="1441"/>
      <c r="J140" s="1441"/>
      <c r="K140" s="1441"/>
      <c r="L140" s="1441"/>
    </row>
    <row r="141" spans="1:22" s="7" customFormat="1" ht="15.75" x14ac:dyDescent="0.25">
      <c r="D141" s="226"/>
      <c r="E141" s="139"/>
      <c r="H141" s="643"/>
      <c r="I141" s="1441"/>
      <c r="J141" s="1441"/>
      <c r="K141" s="1441"/>
      <c r="L141" s="1441"/>
    </row>
    <row r="142" spans="1:22" s="7" customFormat="1" ht="15.75" x14ac:dyDescent="0.25">
      <c r="D142" s="226"/>
      <c r="E142" s="139"/>
      <c r="H142" s="643"/>
      <c r="I142" s="1441"/>
      <c r="J142" s="1441"/>
      <c r="K142" s="1441"/>
      <c r="L142" s="1441"/>
    </row>
    <row r="143" spans="1:22" s="7" customFormat="1" ht="15.75" x14ac:dyDescent="0.25">
      <c r="D143" s="226"/>
      <c r="E143" s="139"/>
      <c r="H143" s="643"/>
      <c r="I143" s="1441"/>
      <c r="J143" s="1441"/>
      <c r="K143" s="1442"/>
      <c r="L143" s="1442"/>
    </row>
    <row r="144" spans="1:22" s="7" customFormat="1" ht="15.75" x14ac:dyDescent="0.25">
      <c r="D144" s="226"/>
      <c r="E144" s="139"/>
      <c r="H144" s="967"/>
      <c r="I144" s="1441"/>
      <c r="J144" s="1441"/>
      <c r="K144" s="1441"/>
      <c r="L144" s="1441"/>
    </row>
    <row r="145" spans="4:12" s="7" customFormat="1" ht="15.75" x14ac:dyDescent="0.25">
      <c r="D145" s="226"/>
      <c r="E145" s="139"/>
      <c r="H145" s="643"/>
      <c r="I145" s="1442"/>
      <c r="J145" s="1442"/>
      <c r="K145" s="1440"/>
      <c r="L145" s="1440"/>
    </row>
    <row r="146" spans="4:12" s="7" customFormat="1" ht="15.75" x14ac:dyDescent="0.25">
      <c r="D146" s="226"/>
      <c r="E146" s="139"/>
      <c r="H146" s="175"/>
      <c r="I146" s="1441"/>
      <c r="J146" s="1441"/>
      <c r="K146" s="1441"/>
      <c r="L146" s="1441"/>
    </row>
    <row r="147" spans="4:12" s="7" customFormat="1" ht="15.75" x14ac:dyDescent="0.25">
      <c r="D147" s="226"/>
      <c r="E147" s="139"/>
      <c r="H147" s="643"/>
      <c r="I147" s="1440"/>
      <c r="J147" s="1440"/>
      <c r="K147" s="1441"/>
      <c r="L147" s="1441"/>
    </row>
    <row r="148" spans="4:12" s="7" customFormat="1" ht="15.75" x14ac:dyDescent="0.25">
      <c r="D148" s="226"/>
      <c r="E148" s="139"/>
      <c r="H148" s="643"/>
      <c r="I148" s="1441"/>
      <c r="J148" s="1441"/>
      <c r="K148" s="1441"/>
      <c r="L148" s="1441"/>
    </row>
    <row r="149" spans="4:12" s="7" customFormat="1" ht="15.75" x14ac:dyDescent="0.25">
      <c r="D149" s="226"/>
      <c r="E149" s="139"/>
      <c r="H149" s="643"/>
      <c r="I149" s="1441"/>
      <c r="J149" s="1441"/>
      <c r="K149" s="1442"/>
      <c r="L149" s="1442"/>
    </row>
    <row r="150" spans="4:12" s="7" customFormat="1" ht="15.75" x14ac:dyDescent="0.25">
      <c r="D150" s="226"/>
      <c r="E150" s="139"/>
      <c r="H150" s="967"/>
      <c r="I150" s="1441"/>
      <c r="J150" s="1441"/>
      <c r="K150" s="1439"/>
      <c r="L150" s="1439"/>
    </row>
    <row r="151" spans="4:12" s="7" customFormat="1" ht="15.75" x14ac:dyDescent="0.25">
      <c r="D151" s="226"/>
      <c r="E151" s="139"/>
      <c r="H151" s="516"/>
      <c r="I151" s="1442"/>
      <c r="J151" s="1442"/>
      <c r="K151" s="1441"/>
      <c r="L151" s="1441"/>
    </row>
    <row r="152" spans="4:12" s="7" customFormat="1" ht="15.75" x14ac:dyDescent="0.25">
      <c r="D152" s="226"/>
      <c r="E152" s="139"/>
      <c r="H152" s="643"/>
      <c r="I152" s="1439"/>
      <c r="J152" s="1439"/>
    </row>
    <row r="153" spans="4:12" s="7" customFormat="1" ht="15.75" x14ac:dyDescent="0.25">
      <c r="D153" s="226"/>
      <c r="E153" s="139"/>
      <c r="I153" s="1441"/>
      <c r="J153" s="1441"/>
    </row>
    <row r="154" spans="4:12" s="7" customFormat="1" x14ac:dyDescent="0.25">
      <c r="D154" s="226"/>
      <c r="E154" s="139"/>
    </row>
    <row r="155" spans="4:12" s="7" customFormat="1" x14ac:dyDescent="0.25">
      <c r="D155" s="226"/>
      <c r="E155" s="139"/>
    </row>
    <row r="156" spans="4:12" s="7" customFormat="1" x14ac:dyDescent="0.25">
      <c r="D156" s="226"/>
      <c r="E156" s="139"/>
    </row>
    <row r="157" spans="4:12" s="7" customFormat="1" x14ac:dyDescent="0.25">
      <c r="D157" s="226"/>
      <c r="E157" s="139"/>
    </row>
    <row r="158" spans="4:12" s="7" customFormat="1" x14ac:dyDescent="0.25">
      <c r="D158" s="226"/>
      <c r="E158" s="139"/>
    </row>
    <row r="159" spans="4:12" s="7" customFormat="1" x14ac:dyDescent="0.25">
      <c r="D159" s="226"/>
      <c r="E159" s="139"/>
    </row>
    <row r="160" spans="4:12" s="7" customFormat="1" x14ac:dyDescent="0.25">
      <c r="D160" s="226"/>
      <c r="E160" s="139"/>
    </row>
    <row r="161" spans="4:5" s="7" customFormat="1" x14ac:dyDescent="0.25">
      <c r="D161" s="226"/>
      <c r="E161" s="139"/>
    </row>
    <row r="162" spans="4:5" s="7" customFormat="1" x14ac:dyDescent="0.25">
      <c r="D162" s="226"/>
      <c r="E162" s="139"/>
    </row>
    <row r="163" spans="4:5" s="7" customFormat="1" x14ac:dyDescent="0.25">
      <c r="D163" s="226"/>
      <c r="E163" s="139"/>
    </row>
    <row r="164" spans="4:5" s="7" customFormat="1" x14ac:dyDescent="0.25">
      <c r="D164" s="226"/>
      <c r="E164" s="139"/>
    </row>
    <row r="165" spans="4:5" s="7" customFormat="1" x14ac:dyDescent="0.25">
      <c r="D165" s="226"/>
      <c r="E165" s="139"/>
    </row>
    <row r="166" spans="4:5" s="7" customFormat="1" x14ac:dyDescent="0.25">
      <c r="D166" s="226"/>
      <c r="E166" s="139"/>
    </row>
    <row r="167" spans="4:5" s="7" customFormat="1" x14ac:dyDescent="0.25">
      <c r="D167" s="226"/>
      <c r="E167" s="139"/>
    </row>
    <row r="168" spans="4:5" s="7" customFormat="1" x14ac:dyDescent="0.25">
      <c r="D168" s="226"/>
      <c r="E168" s="139"/>
    </row>
    <row r="169" spans="4:5" s="7" customFormat="1" x14ac:dyDescent="0.25">
      <c r="D169" s="226"/>
      <c r="E169" s="139"/>
    </row>
    <row r="170" spans="4:5" s="7" customFormat="1" x14ac:dyDescent="0.25">
      <c r="D170" s="226"/>
      <c r="E170" s="139"/>
    </row>
    <row r="171" spans="4:5" s="7" customFormat="1" x14ac:dyDescent="0.25">
      <c r="D171" s="226"/>
      <c r="E171" s="139"/>
    </row>
    <row r="172" spans="4:5" s="7" customFormat="1" x14ac:dyDescent="0.25">
      <c r="D172" s="226"/>
      <c r="E172" s="139"/>
    </row>
    <row r="173" spans="4:5" s="7" customFormat="1" x14ac:dyDescent="0.25">
      <c r="D173" s="226"/>
      <c r="E173" s="139"/>
    </row>
    <row r="174" spans="4:5" s="7" customFormat="1" x14ac:dyDescent="0.25">
      <c r="D174" s="226"/>
      <c r="E174" s="139"/>
    </row>
    <row r="175" spans="4:5" s="7" customFormat="1" x14ac:dyDescent="0.25">
      <c r="D175" s="226"/>
      <c r="E175" s="139"/>
    </row>
    <row r="176" spans="4:5" s="7" customFormat="1" x14ac:dyDescent="0.25">
      <c r="D176" s="226"/>
      <c r="E176" s="139"/>
    </row>
    <row r="177" spans="4:5" s="7" customFormat="1" x14ac:dyDescent="0.25">
      <c r="D177" s="226"/>
      <c r="E177" s="139"/>
    </row>
    <row r="178" spans="4:5" s="7" customFormat="1" x14ac:dyDescent="0.25">
      <c r="D178" s="226"/>
      <c r="E178" s="139"/>
    </row>
    <row r="179" spans="4:5" s="7" customFormat="1" x14ac:dyDescent="0.25">
      <c r="D179" s="226"/>
      <c r="E179" s="139"/>
    </row>
    <row r="180" spans="4:5" s="7" customFormat="1" x14ac:dyDescent="0.25">
      <c r="D180" s="226"/>
      <c r="E180" s="139"/>
    </row>
    <row r="181" spans="4:5" s="7" customFormat="1" x14ac:dyDescent="0.25">
      <c r="D181" s="226"/>
      <c r="E181" s="139"/>
    </row>
    <row r="182" spans="4:5" s="7" customFormat="1" x14ac:dyDescent="0.25">
      <c r="D182" s="226"/>
      <c r="E182" s="139"/>
    </row>
    <row r="183" spans="4:5" s="7" customFormat="1" x14ac:dyDescent="0.25">
      <c r="D183" s="226"/>
      <c r="E183" s="139"/>
    </row>
    <row r="184" spans="4:5" s="7" customFormat="1" x14ac:dyDescent="0.25">
      <c r="D184" s="226"/>
      <c r="E184" s="139"/>
    </row>
    <row r="185" spans="4:5" s="7" customFormat="1" x14ac:dyDescent="0.25">
      <c r="D185" s="226"/>
      <c r="E185" s="139"/>
    </row>
    <row r="186" spans="4:5" s="7" customFormat="1" x14ac:dyDescent="0.25">
      <c r="D186" s="226"/>
      <c r="E186" s="139"/>
    </row>
    <row r="187" spans="4:5" s="7" customFormat="1" x14ac:dyDescent="0.25">
      <c r="D187" s="226"/>
      <c r="E187" s="139"/>
    </row>
    <row r="188" spans="4:5" s="7" customFormat="1" x14ac:dyDescent="0.25">
      <c r="D188" s="226"/>
      <c r="E188" s="139"/>
    </row>
    <row r="189" spans="4:5" s="7" customFormat="1" x14ac:dyDescent="0.25">
      <c r="D189" s="226"/>
      <c r="E189" s="139"/>
    </row>
    <row r="190" spans="4:5" s="7" customFormat="1" x14ac:dyDescent="0.25">
      <c r="D190" s="226"/>
      <c r="E190" s="139"/>
    </row>
    <row r="191" spans="4:5" s="7" customFormat="1" x14ac:dyDescent="0.25">
      <c r="D191" s="226"/>
      <c r="E191" s="139"/>
    </row>
    <row r="192" spans="4:5" s="7" customFormat="1" x14ac:dyDescent="0.25">
      <c r="D192" s="226"/>
      <c r="E192" s="139"/>
    </row>
    <row r="193" spans="3:22" s="7" customFormat="1" x14ac:dyDescent="0.25">
      <c r="D193" s="226"/>
      <c r="E193" s="139"/>
    </row>
    <row r="194" spans="3:22" s="7" customFormat="1" x14ac:dyDescent="0.25">
      <c r="D194" s="226"/>
      <c r="E194" s="139"/>
    </row>
    <row r="195" spans="3:22" s="7" customFormat="1" x14ac:dyDescent="0.25">
      <c r="D195" s="226"/>
      <c r="E195" s="139"/>
    </row>
    <row r="196" spans="3:22" s="7" customFormat="1" x14ac:dyDescent="0.25">
      <c r="D196" s="226"/>
      <c r="E196" s="139"/>
    </row>
    <row r="197" spans="3:22" s="7" customFormat="1" x14ac:dyDescent="0.25">
      <c r="D197" s="226"/>
      <c r="E197" s="139"/>
    </row>
    <row r="198" spans="3:22" s="7" customFormat="1" x14ac:dyDescent="0.25">
      <c r="D198" s="226"/>
      <c r="E198" s="139"/>
    </row>
    <row r="199" spans="3:22" s="7" customFormat="1" x14ac:dyDescent="0.25">
      <c r="D199" s="226"/>
      <c r="E199" s="139"/>
    </row>
    <row r="200" spans="3:22" s="7" customFormat="1" x14ac:dyDescent="0.25">
      <c r="D200" s="226"/>
      <c r="E200" s="139"/>
    </row>
    <row r="201" spans="3:22" s="7" customFormat="1" x14ac:dyDescent="0.25">
      <c r="D201" s="226"/>
      <c r="E201" s="139"/>
    </row>
    <row r="202" spans="3:22" s="7" customFormat="1" x14ac:dyDescent="0.25">
      <c r="D202" s="226"/>
      <c r="E202" s="139"/>
    </row>
    <row r="203" spans="3:22" s="7" customFormat="1" x14ac:dyDescent="0.25">
      <c r="D203" s="226"/>
      <c r="E203" s="139"/>
    </row>
    <row r="204" spans="3:22" s="7" customFormat="1" x14ac:dyDescent="0.25">
      <c r="D204" s="226"/>
      <c r="E204" s="139"/>
    </row>
    <row r="205" spans="3:22" s="7" customFormat="1" x14ac:dyDescent="0.25">
      <c r="D205" s="226"/>
      <c r="E205" s="139"/>
    </row>
    <row r="206" spans="3:22" s="7" customFormat="1" x14ac:dyDescent="0.25">
      <c r="D206" s="226"/>
      <c r="E206" s="139"/>
      <c r="M206"/>
    </row>
    <row r="207" spans="3:22" s="7" customFormat="1" x14ac:dyDescent="0.25">
      <c r="D207" s="226"/>
      <c r="E207" s="139"/>
      <c r="M207"/>
    </row>
    <row r="208" spans="3:22" x14ac:dyDescent="0.25">
      <c r="C208" s="7"/>
      <c r="T208" s="7"/>
      <c r="V208" s="7"/>
    </row>
    <row r="209" spans="20:22" x14ac:dyDescent="0.25">
      <c r="T209" s="7"/>
      <c r="V209" s="7"/>
    </row>
  </sheetData>
  <mergeCells count="63">
    <mergeCell ref="S115:S116"/>
    <mergeCell ref="I111:I114"/>
    <mergeCell ref="T115:V116"/>
    <mergeCell ref="B113:E113"/>
    <mergeCell ref="B117:E117"/>
    <mergeCell ref="H111:H114"/>
    <mergeCell ref="B114:E114"/>
    <mergeCell ref="B115:E115"/>
    <mergeCell ref="B116:E116"/>
    <mergeCell ref="T117:V118"/>
    <mergeCell ref="S117:S118"/>
    <mergeCell ref="B118:E118"/>
    <mergeCell ref="A119:A120"/>
    <mergeCell ref="B122:E122"/>
    <mergeCell ref="A133:A135"/>
    <mergeCell ref="B133:E135"/>
    <mergeCell ref="A130:A131"/>
    <mergeCell ref="B130:E131"/>
    <mergeCell ref="B125:E125"/>
    <mergeCell ref="B127:E127"/>
    <mergeCell ref="B128:E128"/>
    <mergeCell ref="B129:E129"/>
    <mergeCell ref="B123:E123"/>
    <mergeCell ref="B126:E126"/>
    <mergeCell ref="B132:E132"/>
    <mergeCell ref="B124:E124"/>
    <mergeCell ref="B121:E121"/>
    <mergeCell ref="B119:E120"/>
    <mergeCell ref="O20:P20"/>
    <mergeCell ref="O24:P24"/>
    <mergeCell ref="O25:P25"/>
    <mergeCell ref="O26:P26"/>
    <mergeCell ref="S27:U28"/>
    <mergeCell ref="P28:Q28"/>
    <mergeCell ref="O10:P10"/>
    <mergeCell ref="O11:P11"/>
    <mergeCell ref="O14:P14"/>
    <mergeCell ref="O17:P17"/>
    <mergeCell ref="O19:P19"/>
    <mergeCell ref="A8:C8"/>
    <mergeCell ref="K8:M8"/>
    <mergeCell ref="A28:C28"/>
    <mergeCell ref="H28:I28"/>
    <mergeCell ref="K28:M28"/>
    <mergeCell ref="F19:G19"/>
    <mergeCell ref="F20:G20"/>
    <mergeCell ref="I8:I25"/>
    <mergeCell ref="S47:U47"/>
    <mergeCell ref="T114:V114"/>
    <mergeCell ref="T111:V113"/>
    <mergeCell ref="S111:S113"/>
    <mergeCell ref="A47:C47"/>
    <mergeCell ref="H47:I47"/>
    <mergeCell ref="K47:M47"/>
    <mergeCell ref="P47:Q47"/>
    <mergeCell ref="L110:M110"/>
    <mergeCell ref="B110:E110"/>
    <mergeCell ref="S109:V109"/>
    <mergeCell ref="B111:E111"/>
    <mergeCell ref="K111:K113"/>
    <mergeCell ref="L111:M113"/>
    <mergeCell ref="T110:V110"/>
    <mergeCell ref="B112:E112"/>
  </mergeCells>
  <pageMargins left="0.23622047244094491" right="0.23622047244094491" top="0.19685039370078741" bottom="0.15748031496062992" header="0.11811023622047245" footer="0.11811023622047245"/>
  <pageSetup paperSize="8" scale="2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pageSetUpPr fitToPage="1"/>
  </sheetPr>
  <dimension ref="A4:F133"/>
  <sheetViews>
    <sheetView zoomScale="75" zoomScaleNormal="75" workbookViewId="0">
      <selection activeCell="A8" sqref="A8:C8"/>
    </sheetView>
  </sheetViews>
  <sheetFormatPr defaultColWidth="9.140625" defaultRowHeight="15.75" x14ac:dyDescent="0.25"/>
  <cols>
    <col min="1" max="1" width="7.7109375" style="7" customWidth="1"/>
    <col min="2" max="2" width="54.7109375" style="7" customWidth="1"/>
    <col min="3" max="3" width="75.7109375" style="7" customWidth="1"/>
    <col min="4" max="4" width="3.28515625" style="226" customWidth="1"/>
    <col min="5" max="5" width="13.85546875" style="7" customWidth="1"/>
    <col min="6" max="6" width="32.85546875" style="134" bestFit="1" customWidth="1"/>
    <col min="7" max="16384" width="9.140625" style="7"/>
  </cols>
  <sheetData>
    <row r="4" spans="1:6" ht="18" x14ac:dyDescent="0.25">
      <c r="B4" s="1001" t="s">
        <v>1245</v>
      </c>
      <c r="D4" s="7"/>
    </row>
    <row r="8" spans="1:6" s="134" customFormat="1" x14ac:dyDescent="0.25">
      <c r="A8" s="2198" t="s">
        <v>131</v>
      </c>
      <c r="B8" s="2198"/>
      <c r="C8" s="2198"/>
      <c r="D8" s="53"/>
      <c r="E8" s="1002"/>
    </row>
    <row r="9" spans="1:6" s="134" customFormat="1" x14ac:dyDescent="0.25">
      <c r="A9" s="908">
        <v>1</v>
      </c>
      <c r="B9" s="710" t="s">
        <v>127</v>
      </c>
      <c r="C9" s="1353" t="s">
        <v>137</v>
      </c>
      <c r="D9" s="53"/>
      <c r="E9" s="1002"/>
    </row>
    <row r="10" spans="1:6" x14ac:dyDescent="0.25">
      <c r="A10" s="908">
        <v>2</v>
      </c>
      <c r="B10" s="710" t="s">
        <v>90</v>
      </c>
      <c r="C10" s="966" t="s">
        <v>94</v>
      </c>
      <c r="E10" s="984" t="s">
        <v>95</v>
      </c>
      <c r="F10" s="1681" t="s">
        <v>93</v>
      </c>
    </row>
    <row r="11" spans="1:6" x14ac:dyDescent="0.25">
      <c r="A11" s="908">
        <v>3</v>
      </c>
      <c r="B11" s="710" t="s">
        <v>91</v>
      </c>
      <c r="C11" s="966" t="s">
        <v>96</v>
      </c>
      <c r="E11" s="984" t="s">
        <v>95</v>
      </c>
      <c r="F11" s="1681" t="s">
        <v>97</v>
      </c>
    </row>
    <row r="12" spans="1:6" x14ac:dyDescent="0.25">
      <c r="A12" s="908">
        <v>4</v>
      </c>
      <c r="B12" s="710" t="s">
        <v>101</v>
      </c>
      <c r="C12" s="972">
        <v>43941</v>
      </c>
      <c r="E12" s="667"/>
    </row>
    <row r="13" spans="1:6" x14ac:dyDescent="0.25">
      <c r="A13" s="908">
        <v>5</v>
      </c>
      <c r="B13" s="710" t="s">
        <v>123</v>
      </c>
      <c r="C13" s="668">
        <v>0.45520833333333338</v>
      </c>
      <c r="E13" s="667"/>
    </row>
    <row r="14" spans="1:6" x14ac:dyDescent="0.25">
      <c r="A14" s="908">
        <v>6</v>
      </c>
      <c r="B14" s="710" t="s">
        <v>124</v>
      </c>
      <c r="C14" s="972" t="s">
        <v>125</v>
      </c>
      <c r="E14" s="667"/>
    </row>
    <row r="15" spans="1:6" x14ac:dyDescent="0.25">
      <c r="A15" s="908">
        <v>7</v>
      </c>
      <c r="B15" s="710" t="s">
        <v>102</v>
      </c>
      <c r="C15" s="972">
        <v>43942</v>
      </c>
      <c r="E15" s="667"/>
    </row>
    <row r="16" spans="1:6" x14ac:dyDescent="0.25">
      <c r="A16" s="908">
        <v>8</v>
      </c>
      <c r="B16" s="710" t="s">
        <v>103</v>
      </c>
      <c r="C16" s="972">
        <f>C15+7</f>
        <v>43949</v>
      </c>
      <c r="E16" s="667"/>
    </row>
    <row r="17" spans="1:6" x14ac:dyDescent="0.25">
      <c r="A17" s="2188">
        <v>9</v>
      </c>
      <c r="B17" s="2190" t="s">
        <v>85</v>
      </c>
      <c r="C17" s="2192" t="s">
        <v>98</v>
      </c>
      <c r="E17" s="984" t="s">
        <v>180</v>
      </c>
      <c r="F17" s="1682" t="s">
        <v>92</v>
      </c>
    </row>
    <row r="18" spans="1:6" x14ac:dyDescent="0.25">
      <c r="A18" s="2189"/>
      <c r="B18" s="2191"/>
      <c r="C18" s="2193"/>
      <c r="E18" s="984" t="s">
        <v>181</v>
      </c>
      <c r="F18" s="1681" t="s">
        <v>119</v>
      </c>
    </row>
    <row r="19" spans="1:6" x14ac:dyDescent="0.25">
      <c r="A19" s="908">
        <v>10</v>
      </c>
      <c r="B19" s="710" t="s">
        <v>86</v>
      </c>
      <c r="C19" s="96">
        <v>10000000</v>
      </c>
      <c r="E19" s="670"/>
    </row>
    <row r="20" spans="1:6" x14ac:dyDescent="0.25">
      <c r="A20" s="908">
        <v>11</v>
      </c>
      <c r="B20" s="710" t="s">
        <v>87</v>
      </c>
      <c r="C20" s="96">
        <f>(C19*(F20/100))+(C19*((1.5*340)/(100*365)))</f>
        <v>10213826.02739726</v>
      </c>
      <c r="E20" s="987" t="s">
        <v>100</v>
      </c>
      <c r="F20" s="1679">
        <v>100.741</v>
      </c>
    </row>
    <row r="21" spans="1:6" x14ac:dyDescent="0.25">
      <c r="A21" s="908">
        <v>12</v>
      </c>
      <c r="B21" s="710" t="s">
        <v>83</v>
      </c>
      <c r="C21" s="96">
        <f>C20</f>
        <v>10213826.02739726</v>
      </c>
      <c r="D21" s="957"/>
      <c r="E21" s="985"/>
      <c r="F21" s="1710"/>
    </row>
    <row r="22" spans="1:6" x14ac:dyDescent="0.25">
      <c r="A22" s="908">
        <v>13</v>
      </c>
      <c r="B22" s="710" t="s">
        <v>88</v>
      </c>
      <c r="C22" s="966" t="s">
        <v>99</v>
      </c>
      <c r="E22" s="231"/>
      <c r="F22" s="1003"/>
    </row>
    <row r="23" spans="1:6" x14ac:dyDescent="0.25">
      <c r="A23" s="908">
        <v>14</v>
      </c>
      <c r="B23" s="710" t="s">
        <v>82</v>
      </c>
      <c r="C23" s="533">
        <v>-6.1000000000000004E-3</v>
      </c>
      <c r="E23" s="671"/>
      <c r="F23" s="1689"/>
    </row>
    <row r="24" spans="1:6" x14ac:dyDescent="0.25">
      <c r="A24" s="908">
        <v>15</v>
      </c>
      <c r="B24" s="710" t="s">
        <v>84</v>
      </c>
      <c r="C24" s="96">
        <f>C21*(1+((C23*(C16-C15))/(100*360)))</f>
        <v>10213813.912664723</v>
      </c>
      <c r="E24" s="672"/>
    </row>
    <row r="25" spans="1:6" x14ac:dyDescent="0.25">
      <c r="A25" s="908">
        <v>16</v>
      </c>
      <c r="B25" s="710" t="s">
        <v>306</v>
      </c>
      <c r="C25" s="534" t="s">
        <v>253</v>
      </c>
      <c r="D25" s="957"/>
      <c r="E25" s="2062" t="s">
        <v>95</v>
      </c>
      <c r="F25" s="2046" t="s">
        <v>150</v>
      </c>
    </row>
    <row r="26" spans="1:6" x14ac:dyDescent="0.25">
      <c r="A26" s="2196"/>
      <c r="B26" s="2196"/>
      <c r="C26" s="2196"/>
      <c r="D26" s="2196"/>
      <c r="E26" s="134"/>
      <c r="F26" s="1685" t="s">
        <v>795</v>
      </c>
    </row>
    <row r="27" spans="1:6" x14ac:dyDescent="0.25">
      <c r="A27" s="426">
        <v>1</v>
      </c>
      <c r="B27" s="515" t="s">
        <v>0</v>
      </c>
      <c r="C27" s="969" t="s">
        <v>637</v>
      </c>
      <c r="D27" s="203" t="s">
        <v>130</v>
      </c>
      <c r="E27" s="717" t="s">
        <v>273</v>
      </c>
      <c r="F27" s="913">
        <v>1.1399999999999999</v>
      </c>
    </row>
    <row r="28" spans="1:6" x14ac:dyDescent="0.25">
      <c r="A28" s="426">
        <v>2</v>
      </c>
      <c r="B28" s="515" t="s">
        <v>1</v>
      </c>
      <c r="C28" s="991" t="str">
        <f>F10</f>
        <v>MP6I5ZYZBEU3UXPYFY54</v>
      </c>
      <c r="D28" s="203" t="s">
        <v>130</v>
      </c>
      <c r="E28" s="717" t="s">
        <v>273</v>
      </c>
      <c r="F28" s="913">
        <v>4.0999999999999996</v>
      </c>
    </row>
    <row r="29" spans="1:6" x14ac:dyDescent="0.25">
      <c r="A29" s="426">
        <v>3</v>
      </c>
      <c r="B29" s="515" t="s">
        <v>40</v>
      </c>
      <c r="C29" s="991" t="str">
        <f>F10</f>
        <v>MP6I5ZYZBEU3UXPYFY54</v>
      </c>
      <c r="D29" s="203" t="s">
        <v>130</v>
      </c>
      <c r="E29" s="1539"/>
      <c r="F29" s="913">
        <v>4.0999999999999996</v>
      </c>
    </row>
    <row r="30" spans="1:6" x14ac:dyDescent="0.25">
      <c r="A30" s="426">
        <v>4</v>
      </c>
      <c r="B30" s="515" t="s">
        <v>12</v>
      </c>
      <c r="C30" s="991" t="s">
        <v>106</v>
      </c>
      <c r="D30" s="203" t="s">
        <v>130</v>
      </c>
      <c r="E30" s="717"/>
      <c r="F30" s="913"/>
    </row>
    <row r="31" spans="1:6" x14ac:dyDescent="0.25">
      <c r="A31" s="426">
        <v>5</v>
      </c>
      <c r="B31" s="515" t="s">
        <v>2</v>
      </c>
      <c r="C31" s="991" t="s">
        <v>107</v>
      </c>
      <c r="D31" s="203" t="s">
        <v>130</v>
      </c>
      <c r="E31" s="717"/>
      <c r="F31" s="913"/>
    </row>
    <row r="32" spans="1:6" x14ac:dyDescent="0.25">
      <c r="A32" s="426">
        <v>6</v>
      </c>
      <c r="B32" s="515" t="s">
        <v>419</v>
      </c>
      <c r="C32" s="39"/>
      <c r="D32" s="203" t="s">
        <v>44</v>
      </c>
      <c r="E32" s="135"/>
      <c r="F32" s="913"/>
    </row>
    <row r="33" spans="1:6" x14ac:dyDescent="0.25">
      <c r="A33" s="426">
        <v>7</v>
      </c>
      <c r="B33" s="515" t="s">
        <v>420</v>
      </c>
      <c r="C33" s="39"/>
      <c r="D33" s="203" t="s">
        <v>43</v>
      </c>
      <c r="E33" s="717" t="s">
        <v>273</v>
      </c>
      <c r="F33" s="913"/>
    </row>
    <row r="34" spans="1:6" x14ac:dyDescent="0.25">
      <c r="A34" s="426">
        <v>8</v>
      </c>
      <c r="B34" s="515" t="s">
        <v>421</v>
      </c>
      <c r="C34" s="39"/>
      <c r="D34" s="203" t="s">
        <v>43</v>
      </c>
      <c r="E34" s="717" t="s">
        <v>273</v>
      </c>
      <c r="F34" s="913"/>
    </row>
    <row r="35" spans="1:6" x14ac:dyDescent="0.25">
      <c r="A35" s="426">
        <v>9</v>
      </c>
      <c r="B35" s="515" t="s">
        <v>5</v>
      </c>
      <c r="C35" s="991" t="s">
        <v>109</v>
      </c>
      <c r="D35" s="203" t="s">
        <v>130</v>
      </c>
      <c r="E35" s="135"/>
      <c r="F35" s="913">
        <v>6.17</v>
      </c>
    </row>
    <row r="36" spans="1:6" x14ac:dyDescent="0.25">
      <c r="A36" s="426">
        <v>10</v>
      </c>
      <c r="B36" s="515" t="s">
        <v>6</v>
      </c>
      <c r="C36" s="966" t="s">
        <v>93</v>
      </c>
      <c r="D36" s="203" t="s">
        <v>130</v>
      </c>
      <c r="E36" s="717" t="s">
        <v>273</v>
      </c>
      <c r="F36" s="913">
        <v>4.0999999999999996</v>
      </c>
    </row>
    <row r="37" spans="1:6" x14ac:dyDescent="0.25">
      <c r="A37" s="426">
        <v>11</v>
      </c>
      <c r="B37" s="515" t="s">
        <v>7</v>
      </c>
      <c r="C37" s="991" t="str">
        <f>F11</f>
        <v>DL6FFRRLF74S01HE2M14</v>
      </c>
      <c r="D37" s="203" t="s">
        <v>130</v>
      </c>
      <c r="E37" s="135"/>
      <c r="F37" s="913">
        <v>4.0999999999999996</v>
      </c>
    </row>
    <row r="38" spans="1:6" x14ac:dyDescent="0.25">
      <c r="A38" s="426">
        <v>12</v>
      </c>
      <c r="B38" s="515" t="s">
        <v>46</v>
      </c>
      <c r="C38" s="991" t="s">
        <v>108</v>
      </c>
      <c r="D38" s="203" t="s">
        <v>130</v>
      </c>
      <c r="E38" s="717"/>
      <c r="F38" s="913"/>
    </row>
    <row r="39" spans="1:6" x14ac:dyDescent="0.25">
      <c r="A39" s="426">
        <v>13</v>
      </c>
      <c r="B39" s="515" t="s">
        <v>8</v>
      </c>
      <c r="C39" s="39"/>
      <c r="D39" s="203" t="s">
        <v>43</v>
      </c>
      <c r="E39" s="717" t="s">
        <v>273</v>
      </c>
      <c r="F39" s="913"/>
    </row>
    <row r="40" spans="1:6" x14ac:dyDescent="0.25">
      <c r="A40" s="426">
        <v>14</v>
      </c>
      <c r="B40" s="515" t="s">
        <v>9</v>
      </c>
      <c r="C40" s="39"/>
      <c r="D40" s="203" t="s">
        <v>43</v>
      </c>
      <c r="E40" s="135"/>
      <c r="F40" s="913"/>
    </row>
    <row r="41" spans="1:6" x14ac:dyDescent="0.25">
      <c r="A41" s="426">
        <v>15</v>
      </c>
      <c r="B41" s="515" t="s">
        <v>10</v>
      </c>
      <c r="C41" s="39"/>
      <c r="D41" s="203" t="s">
        <v>43</v>
      </c>
      <c r="E41" s="135"/>
      <c r="F41" s="913" t="s">
        <v>1116</v>
      </c>
    </row>
    <row r="42" spans="1:6" x14ac:dyDescent="0.25">
      <c r="A42" s="426">
        <v>16</v>
      </c>
      <c r="B42" s="515" t="s">
        <v>41</v>
      </c>
      <c r="C42" s="39"/>
      <c r="D42" s="203" t="s">
        <v>44</v>
      </c>
      <c r="E42" s="135"/>
      <c r="F42" s="913"/>
    </row>
    <row r="43" spans="1:6" x14ac:dyDescent="0.25">
      <c r="A43" s="426">
        <v>17</v>
      </c>
      <c r="B43" s="515" t="s">
        <v>11</v>
      </c>
      <c r="C43" s="186" t="str">
        <f>C28</f>
        <v>MP6I5ZYZBEU3UXPYFY54</v>
      </c>
      <c r="D43" s="203" t="s">
        <v>43</v>
      </c>
      <c r="E43" s="717" t="s">
        <v>273</v>
      </c>
      <c r="F43" s="913">
        <v>4.4000000000000004</v>
      </c>
    </row>
    <row r="44" spans="1:6" x14ac:dyDescent="0.25">
      <c r="A44" s="426">
        <v>18</v>
      </c>
      <c r="B44" s="515" t="s">
        <v>153</v>
      </c>
      <c r="C44" s="1162" t="s">
        <v>590</v>
      </c>
      <c r="D44" s="203" t="s">
        <v>723</v>
      </c>
      <c r="E44" s="957"/>
      <c r="F44" s="913"/>
    </row>
    <row r="45" spans="1:6" x14ac:dyDescent="0.25">
      <c r="A45" s="2197"/>
      <c r="B45" s="2197"/>
      <c r="C45" s="2197"/>
      <c r="D45" s="2197"/>
      <c r="E45" s="115"/>
      <c r="F45" s="47"/>
    </row>
    <row r="46" spans="1:6" x14ac:dyDescent="0.25">
      <c r="A46" s="426">
        <v>1</v>
      </c>
      <c r="B46" s="515" t="s">
        <v>49</v>
      </c>
      <c r="C46" s="991" t="s">
        <v>120</v>
      </c>
      <c r="D46" s="203" t="s">
        <v>130</v>
      </c>
      <c r="E46" s="717" t="s">
        <v>273</v>
      </c>
      <c r="F46" s="913" t="s">
        <v>1075</v>
      </c>
    </row>
    <row r="47" spans="1:6" x14ac:dyDescent="0.25">
      <c r="A47" s="426">
        <v>2</v>
      </c>
      <c r="B47" s="515" t="s">
        <v>15</v>
      </c>
      <c r="C47" s="39"/>
      <c r="D47" s="203" t="s">
        <v>44</v>
      </c>
      <c r="E47" s="115"/>
      <c r="F47" s="913"/>
    </row>
    <row r="48" spans="1:6" x14ac:dyDescent="0.25">
      <c r="A48" s="426">
        <v>3</v>
      </c>
      <c r="B48" s="515" t="s">
        <v>79</v>
      </c>
      <c r="C48" s="232" t="s">
        <v>613</v>
      </c>
      <c r="D48" s="203" t="s">
        <v>130</v>
      </c>
      <c r="E48" s="115"/>
      <c r="F48" s="913">
        <v>9.1999999999999993</v>
      </c>
    </row>
    <row r="49" spans="1:6" x14ac:dyDescent="0.25">
      <c r="A49" s="426">
        <v>4</v>
      </c>
      <c r="B49" s="515" t="s">
        <v>34</v>
      </c>
      <c r="C49" s="1705" t="s">
        <v>141</v>
      </c>
      <c r="D49" s="203" t="s">
        <v>130</v>
      </c>
      <c r="E49" s="115"/>
      <c r="F49" s="913" t="s">
        <v>1098</v>
      </c>
    </row>
    <row r="50" spans="1:6" x14ac:dyDescent="0.25">
      <c r="A50" s="426">
        <v>5</v>
      </c>
      <c r="B50" s="515" t="s">
        <v>16</v>
      </c>
      <c r="C50" s="1687" t="b">
        <v>0</v>
      </c>
      <c r="D50" s="203" t="s">
        <v>130</v>
      </c>
      <c r="E50" s="115"/>
      <c r="F50" s="913"/>
    </row>
    <row r="51" spans="1:6" x14ac:dyDescent="0.25">
      <c r="A51" s="426">
        <v>6</v>
      </c>
      <c r="B51" s="515" t="s">
        <v>50</v>
      </c>
      <c r="C51" s="39"/>
      <c r="D51" s="203" t="s">
        <v>44</v>
      </c>
      <c r="E51" s="115"/>
      <c r="F51" s="913"/>
    </row>
    <row r="52" spans="1:6" x14ac:dyDescent="0.25">
      <c r="A52" s="426">
        <v>7</v>
      </c>
      <c r="B52" s="515" t="s">
        <v>13</v>
      </c>
      <c r="C52" s="39"/>
      <c r="D52" s="203" t="s">
        <v>44</v>
      </c>
      <c r="E52" s="115"/>
      <c r="F52" s="913"/>
    </row>
    <row r="53" spans="1:6" x14ac:dyDescent="0.25">
      <c r="A53" s="426">
        <v>8</v>
      </c>
      <c r="B53" s="515" t="s">
        <v>14</v>
      </c>
      <c r="C53" s="186" t="s">
        <v>169</v>
      </c>
      <c r="D53" s="203" t="s">
        <v>130</v>
      </c>
      <c r="E53" s="717" t="s">
        <v>273</v>
      </c>
      <c r="F53" s="913" t="s">
        <v>1102</v>
      </c>
    </row>
    <row r="54" spans="1:6" x14ac:dyDescent="0.25">
      <c r="A54" s="426">
        <v>9</v>
      </c>
      <c r="B54" s="515" t="s">
        <v>51</v>
      </c>
      <c r="C54" s="1705" t="s">
        <v>104</v>
      </c>
      <c r="D54" s="203" t="s">
        <v>130</v>
      </c>
      <c r="E54" s="717" t="s">
        <v>273</v>
      </c>
      <c r="F54" s="913" t="s">
        <v>1103</v>
      </c>
    </row>
    <row r="55" spans="1:6" x14ac:dyDescent="0.25">
      <c r="A55" s="426">
        <v>10</v>
      </c>
      <c r="B55" s="515" t="s">
        <v>35</v>
      </c>
      <c r="C55" s="39"/>
      <c r="D55" s="203" t="s">
        <v>44</v>
      </c>
      <c r="E55" s="115"/>
      <c r="F55" s="913" t="s">
        <v>1104</v>
      </c>
    </row>
    <row r="56" spans="1:6" x14ac:dyDescent="0.25">
      <c r="A56" s="426">
        <v>11</v>
      </c>
      <c r="B56" s="515" t="s">
        <v>52</v>
      </c>
      <c r="C56" s="186">
        <v>2000</v>
      </c>
      <c r="D56" s="203" t="s">
        <v>44</v>
      </c>
      <c r="E56" s="115"/>
      <c r="F56" s="913" t="s">
        <v>1104</v>
      </c>
    </row>
    <row r="57" spans="1:6" x14ac:dyDescent="0.25">
      <c r="A57" s="426">
        <v>12</v>
      </c>
      <c r="B57" s="515" t="s">
        <v>53</v>
      </c>
      <c r="C57" s="1694" t="s">
        <v>612</v>
      </c>
      <c r="D57" s="203" t="s">
        <v>130</v>
      </c>
      <c r="E57" s="115"/>
      <c r="F57" s="913" t="s">
        <v>1105</v>
      </c>
    </row>
    <row r="58" spans="1:6" x14ac:dyDescent="0.25">
      <c r="A58" s="426">
        <v>13</v>
      </c>
      <c r="B58" s="515" t="s">
        <v>54</v>
      </c>
      <c r="C58" s="1700" t="s">
        <v>614</v>
      </c>
      <c r="D58" s="203" t="s">
        <v>130</v>
      </c>
      <c r="E58" s="115"/>
      <c r="F58" s="913"/>
    </row>
    <row r="59" spans="1:6" x14ac:dyDescent="0.25">
      <c r="A59" s="426">
        <v>14</v>
      </c>
      <c r="B59" s="515" t="s">
        <v>37</v>
      </c>
      <c r="C59" s="1700" t="s">
        <v>615</v>
      </c>
      <c r="D59" s="934" t="s">
        <v>130</v>
      </c>
      <c r="E59" s="717" t="s">
        <v>273</v>
      </c>
      <c r="F59" s="913"/>
    </row>
    <row r="60" spans="1:6" x14ac:dyDescent="0.25">
      <c r="A60" s="426">
        <v>15</v>
      </c>
      <c r="B60" s="515" t="s">
        <v>55</v>
      </c>
      <c r="C60" s="1162" t="s">
        <v>590</v>
      </c>
      <c r="D60" s="934" t="s">
        <v>723</v>
      </c>
      <c r="E60" s="115"/>
      <c r="F60" s="913"/>
    </row>
    <row r="61" spans="1:6" x14ac:dyDescent="0.25">
      <c r="A61" s="426">
        <v>16</v>
      </c>
      <c r="B61" s="515" t="s">
        <v>56</v>
      </c>
      <c r="C61" s="1162" t="s">
        <v>590</v>
      </c>
      <c r="D61" s="203" t="s">
        <v>723</v>
      </c>
      <c r="E61" s="115"/>
      <c r="F61" s="913"/>
    </row>
    <row r="62" spans="1:6" x14ac:dyDescent="0.25">
      <c r="A62" s="426">
        <v>17</v>
      </c>
      <c r="B62" s="515" t="s">
        <v>57</v>
      </c>
      <c r="C62" s="1162" t="s">
        <v>590</v>
      </c>
      <c r="D62" s="203" t="s">
        <v>723</v>
      </c>
      <c r="E62" s="115"/>
      <c r="F62" s="913"/>
    </row>
    <row r="63" spans="1:6" x14ac:dyDescent="0.25">
      <c r="A63" s="426">
        <v>18</v>
      </c>
      <c r="B63" s="515" t="s">
        <v>129</v>
      </c>
      <c r="C63" s="186" t="s">
        <v>105</v>
      </c>
      <c r="D63" s="934" t="s">
        <v>130</v>
      </c>
      <c r="E63" s="717" t="s">
        <v>273</v>
      </c>
      <c r="F63" s="913">
        <v>6.3</v>
      </c>
    </row>
    <row r="64" spans="1:6" x14ac:dyDescent="0.25">
      <c r="A64" s="426">
        <v>19</v>
      </c>
      <c r="B64" s="515" t="s">
        <v>17</v>
      </c>
      <c r="C64" s="1162" t="s">
        <v>590</v>
      </c>
      <c r="D64" s="203" t="s">
        <v>723</v>
      </c>
      <c r="E64" s="115"/>
      <c r="F64" s="913"/>
    </row>
    <row r="65" spans="1:6" x14ac:dyDescent="0.25">
      <c r="A65" s="426">
        <v>20</v>
      </c>
      <c r="B65" s="515" t="s">
        <v>18</v>
      </c>
      <c r="C65" s="1162" t="s">
        <v>590</v>
      </c>
      <c r="D65" s="203" t="s">
        <v>723</v>
      </c>
      <c r="E65" s="115"/>
      <c r="F65" s="913"/>
    </row>
    <row r="66" spans="1:6" x14ac:dyDescent="0.25">
      <c r="A66" s="426">
        <v>21</v>
      </c>
      <c r="B66" s="515" t="s">
        <v>58</v>
      </c>
      <c r="C66" s="1162" t="s">
        <v>590</v>
      </c>
      <c r="D66" s="203" t="s">
        <v>723</v>
      </c>
      <c r="E66" s="115"/>
      <c r="F66" s="913"/>
    </row>
    <row r="67" spans="1:6" x14ac:dyDescent="0.25">
      <c r="A67" s="426">
        <v>22</v>
      </c>
      <c r="B67" s="515" t="s">
        <v>631</v>
      </c>
      <c r="C67" s="1162" t="s">
        <v>590</v>
      </c>
      <c r="D67" s="203" t="s">
        <v>723</v>
      </c>
      <c r="E67" s="115"/>
      <c r="F67" s="913"/>
    </row>
    <row r="68" spans="1:6" x14ac:dyDescent="0.25">
      <c r="A68" s="426">
        <v>23</v>
      </c>
      <c r="B68" s="515" t="s">
        <v>59</v>
      </c>
      <c r="C68" s="1162" t="s">
        <v>590</v>
      </c>
      <c r="D68" s="203" t="s">
        <v>723</v>
      </c>
      <c r="E68" s="115"/>
      <c r="F68" s="913"/>
    </row>
    <row r="69" spans="1:6" x14ac:dyDescent="0.25">
      <c r="A69" s="426">
        <v>24</v>
      </c>
      <c r="B69" s="515" t="s">
        <v>60</v>
      </c>
      <c r="C69" s="1162" t="s">
        <v>590</v>
      </c>
      <c r="D69" s="203" t="s">
        <v>723</v>
      </c>
      <c r="E69" s="115"/>
      <c r="F69" s="913"/>
    </row>
    <row r="70" spans="1:6" x14ac:dyDescent="0.25">
      <c r="A70" s="426">
        <v>25</v>
      </c>
      <c r="B70" s="515" t="s">
        <v>61</v>
      </c>
      <c r="C70" s="1162" t="s">
        <v>590</v>
      </c>
      <c r="D70" s="203" t="s">
        <v>723</v>
      </c>
      <c r="E70" s="115"/>
      <c r="F70" s="913"/>
    </row>
    <row r="71" spans="1:6" x14ac:dyDescent="0.25">
      <c r="A71" s="426">
        <v>26</v>
      </c>
      <c r="B71" s="515" t="s">
        <v>62</v>
      </c>
      <c r="C71" s="1162" t="s">
        <v>590</v>
      </c>
      <c r="D71" s="203" t="s">
        <v>723</v>
      </c>
      <c r="E71" s="115"/>
      <c r="F71" s="913"/>
    </row>
    <row r="72" spans="1:6" x14ac:dyDescent="0.25">
      <c r="A72" s="426">
        <v>27</v>
      </c>
      <c r="B72" s="515" t="s">
        <v>63</v>
      </c>
      <c r="C72" s="1162" t="s">
        <v>590</v>
      </c>
      <c r="D72" s="203" t="s">
        <v>723</v>
      </c>
      <c r="E72" s="115"/>
      <c r="F72" s="913"/>
    </row>
    <row r="73" spans="1:6" x14ac:dyDescent="0.25">
      <c r="A73" s="426">
        <v>28</v>
      </c>
      <c r="B73" s="515" t="s">
        <v>64</v>
      </c>
      <c r="C73" s="1162" t="s">
        <v>590</v>
      </c>
      <c r="D73" s="203" t="s">
        <v>723</v>
      </c>
      <c r="E73" s="115"/>
      <c r="F73" s="913"/>
    </row>
    <row r="74" spans="1:6" x14ac:dyDescent="0.25">
      <c r="A74" s="426">
        <v>29</v>
      </c>
      <c r="B74" s="515" t="s">
        <v>65</v>
      </c>
      <c r="C74" s="1162" t="s">
        <v>590</v>
      </c>
      <c r="D74" s="203" t="s">
        <v>723</v>
      </c>
      <c r="E74" s="115"/>
      <c r="F74" s="913"/>
    </row>
    <row r="75" spans="1:6" x14ac:dyDescent="0.25">
      <c r="A75" s="426">
        <v>30</v>
      </c>
      <c r="B75" s="515" t="s">
        <v>66</v>
      </c>
      <c r="C75" s="1162" t="s">
        <v>590</v>
      </c>
      <c r="D75" s="203" t="s">
        <v>723</v>
      </c>
      <c r="E75" s="115"/>
      <c r="F75" s="913"/>
    </row>
    <row r="76" spans="1:6" x14ac:dyDescent="0.25">
      <c r="A76" s="426">
        <v>31</v>
      </c>
      <c r="B76" s="515" t="s">
        <v>67</v>
      </c>
      <c r="C76" s="1162" t="s">
        <v>590</v>
      </c>
      <c r="D76" s="203" t="s">
        <v>723</v>
      </c>
      <c r="E76" s="115"/>
      <c r="F76" s="913"/>
    </row>
    <row r="77" spans="1:6" x14ac:dyDescent="0.25">
      <c r="A77" s="426">
        <v>32</v>
      </c>
      <c r="B77" s="515" t="s">
        <v>68</v>
      </c>
      <c r="C77" s="1162" t="s">
        <v>590</v>
      </c>
      <c r="D77" s="203" t="s">
        <v>723</v>
      </c>
      <c r="E77" s="115"/>
      <c r="F77" s="913"/>
    </row>
    <row r="78" spans="1:6" x14ac:dyDescent="0.25">
      <c r="A78" s="426">
        <v>35</v>
      </c>
      <c r="B78" s="515" t="s">
        <v>72</v>
      </c>
      <c r="C78" s="1162" t="s">
        <v>590</v>
      </c>
      <c r="D78" s="203" t="s">
        <v>723</v>
      </c>
      <c r="E78" s="115"/>
      <c r="F78" s="913"/>
    </row>
    <row r="79" spans="1:6" x14ac:dyDescent="0.25">
      <c r="A79" s="426">
        <v>36</v>
      </c>
      <c r="B79" s="515" t="s">
        <v>73</v>
      </c>
      <c r="C79" s="1162" t="s">
        <v>590</v>
      </c>
      <c r="D79" s="203" t="s">
        <v>723</v>
      </c>
      <c r="E79" s="115"/>
      <c r="F79" s="913"/>
    </row>
    <row r="80" spans="1:6" x14ac:dyDescent="0.25">
      <c r="A80" s="426">
        <v>37</v>
      </c>
      <c r="B80" s="515" t="s">
        <v>69</v>
      </c>
      <c r="C80" s="1688">
        <f>C21</f>
        <v>10213826.02739726</v>
      </c>
      <c r="D80" s="934" t="s">
        <v>130</v>
      </c>
      <c r="E80" s="115"/>
      <c r="F80" s="913" t="s">
        <v>1108</v>
      </c>
    </row>
    <row r="81" spans="1:6" x14ac:dyDescent="0.25">
      <c r="A81" s="426">
        <v>38</v>
      </c>
      <c r="B81" s="515" t="s">
        <v>70</v>
      </c>
      <c r="C81" s="1688">
        <f>C24</f>
        <v>10213813.912664723</v>
      </c>
      <c r="D81" s="934" t="s">
        <v>130</v>
      </c>
      <c r="E81" s="115"/>
      <c r="F81" s="913">
        <v>5.7</v>
      </c>
    </row>
    <row r="82" spans="1:6" x14ac:dyDescent="0.25">
      <c r="A82" s="426">
        <v>39</v>
      </c>
      <c r="B82" s="515" t="s">
        <v>71</v>
      </c>
      <c r="C82" s="1687" t="str">
        <f>C22</f>
        <v>EUR</v>
      </c>
      <c r="D82" s="203" t="s">
        <v>130</v>
      </c>
      <c r="E82" s="115"/>
      <c r="F82" s="913">
        <v>5.5</v>
      </c>
    </row>
    <row r="83" spans="1:6" x14ac:dyDescent="0.25">
      <c r="A83" s="426">
        <v>49</v>
      </c>
      <c r="B83" s="515" t="s">
        <v>323</v>
      </c>
      <c r="C83" s="1711">
        <f>C95</f>
        <v>102.13826027397259</v>
      </c>
      <c r="D83" s="203" t="s">
        <v>130</v>
      </c>
      <c r="E83" s="717" t="s">
        <v>273</v>
      </c>
      <c r="F83" s="913" t="s">
        <v>1109</v>
      </c>
    </row>
    <row r="84" spans="1:6" x14ac:dyDescent="0.25">
      <c r="A84" s="1265">
        <v>50</v>
      </c>
      <c r="B84" s="515" t="s">
        <v>22</v>
      </c>
      <c r="C84" s="1715"/>
      <c r="D84" s="203" t="s">
        <v>43</v>
      </c>
      <c r="E84" s="717" t="s">
        <v>273</v>
      </c>
      <c r="F84" s="913"/>
    </row>
    <row r="85" spans="1:6" x14ac:dyDescent="0.25">
      <c r="A85" s="426">
        <v>73</v>
      </c>
      <c r="B85" s="515" t="s">
        <v>81</v>
      </c>
      <c r="C85" s="1705" t="b">
        <v>1</v>
      </c>
      <c r="D85" s="545" t="s">
        <v>130</v>
      </c>
      <c r="E85" s="717" t="s">
        <v>273</v>
      </c>
      <c r="F85" s="913">
        <v>6.1</v>
      </c>
    </row>
    <row r="86" spans="1:6" x14ac:dyDescent="0.25">
      <c r="A86" s="426">
        <v>74</v>
      </c>
      <c r="B86" s="515" t="s">
        <v>78</v>
      </c>
      <c r="C86" s="1162" t="s">
        <v>590</v>
      </c>
      <c r="D86" s="1255" t="s">
        <v>723</v>
      </c>
      <c r="E86" s="135"/>
      <c r="F86" s="913">
        <v>6.2</v>
      </c>
    </row>
    <row r="87" spans="1:6" x14ac:dyDescent="0.25">
      <c r="A87" s="426">
        <v>75</v>
      </c>
      <c r="B87" s="515" t="s">
        <v>19</v>
      </c>
      <c r="C87" s="1687" t="s">
        <v>113</v>
      </c>
      <c r="D87" s="545" t="s">
        <v>44</v>
      </c>
      <c r="E87" s="135"/>
      <c r="F87" s="913"/>
    </row>
    <row r="88" spans="1:6" x14ac:dyDescent="0.25">
      <c r="A88" s="426">
        <v>76</v>
      </c>
      <c r="B88" s="1006" t="s">
        <v>30</v>
      </c>
      <c r="C88" s="39"/>
      <c r="D88" s="545" t="s">
        <v>44</v>
      </c>
      <c r="E88" s="135"/>
      <c r="F88" s="913"/>
    </row>
    <row r="89" spans="1:6" x14ac:dyDescent="0.25">
      <c r="A89" s="426">
        <v>77</v>
      </c>
      <c r="B89" s="1006" t="s">
        <v>31</v>
      </c>
      <c r="C89" s="39"/>
      <c r="D89" s="545" t="s">
        <v>44</v>
      </c>
      <c r="E89" s="135"/>
      <c r="F89" s="913"/>
    </row>
    <row r="90" spans="1:6" x14ac:dyDescent="0.25">
      <c r="A90" s="426">
        <v>78</v>
      </c>
      <c r="B90" s="1006" t="s">
        <v>77</v>
      </c>
      <c r="C90" s="1687" t="str">
        <f>F17</f>
        <v>DE0001102317</v>
      </c>
      <c r="D90" s="545" t="s">
        <v>44</v>
      </c>
      <c r="E90" s="135"/>
      <c r="F90" s="913"/>
    </row>
    <row r="91" spans="1:6" x14ac:dyDescent="0.25">
      <c r="A91" s="426">
        <v>79</v>
      </c>
      <c r="B91" s="1006" t="s">
        <v>76</v>
      </c>
      <c r="C91" s="1687" t="s">
        <v>118</v>
      </c>
      <c r="D91" s="545" t="s">
        <v>44</v>
      </c>
      <c r="E91" s="717"/>
      <c r="F91" s="913">
        <v>6.12</v>
      </c>
    </row>
    <row r="92" spans="1:6" x14ac:dyDescent="0.25">
      <c r="A92" s="426">
        <v>83</v>
      </c>
      <c r="B92" s="1006" t="s">
        <v>20</v>
      </c>
      <c r="C92" s="1712">
        <f>-C19</f>
        <v>-10000000</v>
      </c>
      <c r="D92" s="545" t="s">
        <v>44</v>
      </c>
      <c r="E92" s="717" t="s">
        <v>273</v>
      </c>
      <c r="F92" s="913" t="s">
        <v>1111</v>
      </c>
    </row>
    <row r="93" spans="1:6" x14ac:dyDescent="0.25">
      <c r="A93" s="426">
        <v>85</v>
      </c>
      <c r="B93" s="515" t="s">
        <v>21</v>
      </c>
      <c r="C93" s="991" t="s">
        <v>99</v>
      </c>
      <c r="D93" s="545" t="s">
        <v>43</v>
      </c>
      <c r="E93" s="717"/>
      <c r="F93" s="913">
        <v>6.5</v>
      </c>
    </row>
    <row r="94" spans="1:6" x14ac:dyDescent="0.25">
      <c r="A94" s="426">
        <v>86</v>
      </c>
      <c r="B94" s="515" t="s">
        <v>22</v>
      </c>
      <c r="C94" s="39"/>
      <c r="D94" s="545" t="s">
        <v>43</v>
      </c>
      <c r="E94" s="717" t="s">
        <v>273</v>
      </c>
      <c r="F94" s="913">
        <v>6.6</v>
      </c>
    </row>
    <row r="95" spans="1:6" x14ac:dyDescent="0.25">
      <c r="A95" s="426">
        <v>87</v>
      </c>
      <c r="B95" s="515" t="s">
        <v>23</v>
      </c>
      <c r="C95" s="1007">
        <f>(C20/C19)*100</f>
        <v>102.13826027397259</v>
      </c>
      <c r="D95" s="545" t="s">
        <v>44</v>
      </c>
      <c r="E95" s="1004"/>
      <c r="F95" s="913">
        <v>6.7</v>
      </c>
    </row>
    <row r="96" spans="1:6" x14ac:dyDescent="0.25">
      <c r="A96" s="426">
        <v>88</v>
      </c>
      <c r="B96" s="515" t="s">
        <v>24</v>
      </c>
      <c r="C96" s="1008">
        <f>C20</f>
        <v>10213826.02739726</v>
      </c>
      <c r="D96" s="545" t="s">
        <v>44</v>
      </c>
      <c r="E96" s="1004"/>
      <c r="F96" s="913" t="s">
        <v>1112</v>
      </c>
    </row>
    <row r="97" spans="1:6" x14ac:dyDescent="0.25">
      <c r="A97" s="426">
        <v>89</v>
      </c>
      <c r="B97" s="515" t="s">
        <v>25</v>
      </c>
      <c r="C97" s="1009">
        <v>0</v>
      </c>
      <c r="D97" s="545" t="s">
        <v>44</v>
      </c>
      <c r="E97" s="527" t="s">
        <v>273</v>
      </c>
      <c r="F97" s="913" t="s">
        <v>1113</v>
      </c>
    </row>
    <row r="98" spans="1:6" x14ac:dyDescent="0.25">
      <c r="A98" s="426">
        <v>90</v>
      </c>
      <c r="B98" s="515" t="s">
        <v>26</v>
      </c>
      <c r="C98" s="991" t="s">
        <v>114</v>
      </c>
      <c r="D98" s="545" t="s">
        <v>44</v>
      </c>
      <c r="E98" s="717"/>
      <c r="F98" s="913">
        <v>6.13</v>
      </c>
    </row>
    <row r="99" spans="1:6" x14ac:dyDescent="0.25">
      <c r="A99" s="426">
        <v>91</v>
      </c>
      <c r="B99" s="515" t="s">
        <v>27</v>
      </c>
      <c r="C99" s="1010" t="s">
        <v>121</v>
      </c>
      <c r="D99" s="545" t="s">
        <v>44</v>
      </c>
      <c r="E99" s="717" t="s">
        <v>273</v>
      </c>
      <c r="F99" s="913"/>
    </row>
    <row r="100" spans="1:6" x14ac:dyDescent="0.25">
      <c r="A100" s="426">
        <v>92</v>
      </c>
      <c r="B100" s="515" t="s">
        <v>28</v>
      </c>
      <c r="C100" s="991" t="s">
        <v>115</v>
      </c>
      <c r="D100" s="545" t="s">
        <v>44</v>
      </c>
      <c r="E100" s="717"/>
      <c r="F100" s="913">
        <v>6.11</v>
      </c>
    </row>
    <row r="101" spans="1:6" x14ac:dyDescent="0.25">
      <c r="A101" s="426">
        <v>93</v>
      </c>
      <c r="B101" s="515" t="s">
        <v>75</v>
      </c>
      <c r="C101" s="1011" t="s">
        <v>119</v>
      </c>
      <c r="D101" s="545" t="s">
        <v>44</v>
      </c>
      <c r="E101" s="717"/>
      <c r="F101" s="1647">
        <v>6.1</v>
      </c>
    </row>
    <row r="102" spans="1:6" x14ac:dyDescent="0.25">
      <c r="A102" s="426">
        <v>94</v>
      </c>
      <c r="B102" s="515" t="s">
        <v>74</v>
      </c>
      <c r="C102" s="991" t="s">
        <v>116</v>
      </c>
      <c r="D102" s="545" t="s">
        <v>44</v>
      </c>
      <c r="E102" s="717"/>
      <c r="F102" s="913">
        <v>6.14</v>
      </c>
    </row>
    <row r="103" spans="1:6" x14ac:dyDescent="0.25">
      <c r="A103" s="426">
        <v>95</v>
      </c>
      <c r="B103" s="1006" t="s">
        <v>38</v>
      </c>
      <c r="C103" s="991" t="b">
        <v>1</v>
      </c>
      <c r="D103" s="545" t="s">
        <v>44</v>
      </c>
      <c r="E103" s="717" t="s">
        <v>273</v>
      </c>
      <c r="F103" s="913">
        <v>6.15</v>
      </c>
    </row>
    <row r="104" spans="1:6" x14ac:dyDescent="0.25">
      <c r="A104" s="203">
        <v>96</v>
      </c>
      <c r="B104" s="526" t="s">
        <v>36</v>
      </c>
      <c r="C104" s="39"/>
      <c r="D104" s="545" t="s">
        <v>44</v>
      </c>
      <c r="E104" s="531"/>
      <c r="F104" s="913"/>
    </row>
    <row r="105" spans="1:6" x14ac:dyDescent="0.25">
      <c r="A105" s="203">
        <v>97</v>
      </c>
      <c r="B105" s="526" t="s">
        <v>32</v>
      </c>
      <c r="C105" s="39"/>
      <c r="D105" s="545" t="s">
        <v>44</v>
      </c>
      <c r="E105" s="531"/>
      <c r="F105" s="913"/>
    </row>
    <row r="106" spans="1:6" x14ac:dyDescent="0.25">
      <c r="A106" s="203">
        <v>98</v>
      </c>
      <c r="B106" s="526" t="s">
        <v>39</v>
      </c>
      <c r="C106" s="991" t="s">
        <v>47</v>
      </c>
      <c r="D106" s="934" t="s">
        <v>130</v>
      </c>
      <c r="E106" s="531"/>
      <c r="F106" s="913" t="s">
        <v>1115</v>
      </c>
    </row>
    <row r="107" spans="1:6" x14ac:dyDescent="0.25">
      <c r="A107" s="203">
        <v>99</v>
      </c>
      <c r="B107" s="526" t="s">
        <v>29</v>
      </c>
      <c r="C107" s="991" t="s">
        <v>117</v>
      </c>
      <c r="D107" s="934" t="s">
        <v>130</v>
      </c>
      <c r="E107" s="115"/>
      <c r="F107" s="913">
        <v>8.1</v>
      </c>
    </row>
    <row r="108" spans="1:6" x14ac:dyDescent="0.25">
      <c r="A108" s="134" t="s">
        <v>122</v>
      </c>
      <c r="C108" s="63">
        <v>42</v>
      </c>
      <c r="D108" s="53"/>
    </row>
    <row r="109" spans="1:6" ht="9.75" customHeight="1" x14ac:dyDescent="0.25">
      <c r="C109" s="152"/>
      <c r="D109" s="54"/>
    </row>
    <row r="110" spans="1:6" ht="13.5" customHeight="1" x14ac:dyDescent="0.25">
      <c r="A110" s="635">
        <v>1.1000000000000001</v>
      </c>
      <c r="B110" s="2195" t="s">
        <v>158</v>
      </c>
      <c r="C110" s="2195"/>
      <c r="D110" s="2195"/>
      <c r="E110" s="2195"/>
      <c r="F110" s="2195"/>
    </row>
    <row r="111" spans="1:6" ht="13.5" customHeight="1" x14ac:dyDescent="0.25">
      <c r="A111" s="635">
        <v>1.2</v>
      </c>
      <c r="B111" s="2194" t="s">
        <v>518</v>
      </c>
      <c r="C111" s="2194"/>
      <c r="D111" s="2194"/>
      <c r="E111" s="2194"/>
      <c r="F111" s="2194"/>
    </row>
    <row r="112" spans="1:6" ht="13.5" customHeight="1" x14ac:dyDescent="0.25">
      <c r="A112" s="635">
        <v>1.7</v>
      </c>
      <c r="B112" s="2194" t="s">
        <v>511</v>
      </c>
      <c r="C112" s="2194"/>
      <c r="D112" s="2194"/>
      <c r="E112" s="2194"/>
      <c r="F112" s="2194"/>
    </row>
    <row r="113" spans="1:6" ht="13.5" customHeight="1" x14ac:dyDescent="0.25">
      <c r="A113" s="635">
        <v>1.8</v>
      </c>
      <c r="B113" s="2194" t="s">
        <v>512</v>
      </c>
      <c r="C113" s="2194"/>
      <c r="D113" s="2194"/>
      <c r="E113" s="2194"/>
      <c r="F113" s="2194"/>
    </row>
    <row r="114" spans="1:6" ht="13.5" customHeight="1" x14ac:dyDescent="0.25">
      <c r="A114" s="638">
        <v>1.1000000000000001</v>
      </c>
      <c r="B114" s="2194" t="s">
        <v>616</v>
      </c>
      <c r="C114" s="2194"/>
      <c r="D114" s="2194"/>
      <c r="E114" s="2194"/>
      <c r="F114" s="2194"/>
    </row>
    <row r="115" spans="1:6" ht="13.5" customHeight="1" x14ac:dyDescent="0.25">
      <c r="A115" s="635">
        <v>1.1299999999999999</v>
      </c>
      <c r="B115" s="2194" t="s">
        <v>737</v>
      </c>
      <c r="C115" s="2194"/>
      <c r="D115" s="2194"/>
      <c r="E115" s="2194"/>
      <c r="F115" s="2194"/>
    </row>
    <row r="116" spans="1:6" ht="13.5" customHeight="1" x14ac:dyDescent="0.25">
      <c r="A116" s="635">
        <v>1.17</v>
      </c>
      <c r="B116" s="2194" t="s">
        <v>633</v>
      </c>
      <c r="C116" s="2194"/>
      <c r="D116" s="2194"/>
      <c r="E116" s="2194"/>
      <c r="F116" s="2194"/>
    </row>
    <row r="117" spans="1:6" ht="13.5" customHeight="1" x14ac:dyDescent="0.25">
      <c r="A117" s="635">
        <v>2.1</v>
      </c>
      <c r="B117" s="2194" t="s">
        <v>384</v>
      </c>
      <c r="C117" s="2194"/>
      <c r="D117" s="2194"/>
      <c r="E117" s="2194"/>
      <c r="F117" s="2194"/>
    </row>
    <row r="118" spans="1:6" ht="13.5" customHeight="1" x14ac:dyDescent="0.25">
      <c r="A118" s="1538">
        <v>2.8</v>
      </c>
      <c r="B118" s="2185" t="s">
        <v>852</v>
      </c>
      <c r="C118" s="2186"/>
      <c r="D118" s="2186"/>
      <c r="E118" s="2186"/>
      <c r="F118" s="2187"/>
    </row>
    <row r="119" spans="1:6" ht="30" customHeight="1" x14ac:dyDescent="0.25">
      <c r="A119" s="656">
        <v>2.9</v>
      </c>
      <c r="B119" s="2199" t="s">
        <v>644</v>
      </c>
      <c r="C119" s="2199"/>
      <c r="D119" s="2199"/>
      <c r="E119" s="2199"/>
      <c r="F119" s="2199"/>
    </row>
    <row r="120" spans="1:6" ht="13.5" customHeight="1" x14ac:dyDescent="0.25">
      <c r="A120" s="635">
        <v>2.1800000000000002</v>
      </c>
      <c r="B120" s="2194" t="s">
        <v>856</v>
      </c>
      <c r="C120" s="2194"/>
      <c r="D120" s="2194"/>
      <c r="E120" s="2194"/>
      <c r="F120" s="2194"/>
    </row>
    <row r="121" spans="1:6" ht="13.5" customHeight="1" x14ac:dyDescent="0.25">
      <c r="A121" s="635">
        <v>2.4900000000000002</v>
      </c>
      <c r="B121" s="2201" t="s">
        <v>849</v>
      </c>
      <c r="C121" s="2202"/>
      <c r="D121" s="2202"/>
      <c r="E121" s="2202"/>
      <c r="F121" s="2203"/>
    </row>
    <row r="122" spans="1:6" ht="13.5" customHeight="1" x14ac:dyDescent="0.25">
      <c r="A122" s="638">
        <v>2.5</v>
      </c>
      <c r="B122" s="2201" t="s">
        <v>848</v>
      </c>
      <c r="C122" s="2202"/>
      <c r="D122" s="2202"/>
      <c r="E122" s="2202"/>
      <c r="F122" s="2203"/>
    </row>
    <row r="123" spans="1:6" ht="13.5" customHeight="1" x14ac:dyDescent="0.25">
      <c r="A123" s="2213">
        <v>2.73</v>
      </c>
      <c r="B123" s="2185" t="s">
        <v>1117</v>
      </c>
      <c r="C123" s="2186"/>
      <c r="D123" s="2186"/>
      <c r="E123" s="2186"/>
      <c r="F123" s="2187"/>
    </row>
    <row r="124" spans="1:6" ht="15" x14ac:dyDescent="0.25">
      <c r="A124" s="2214"/>
      <c r="B124" s="2207"/>
      <c r="C124" s="2208"/>
      <c r="D124" s="2208"/>
      <c r="E124" s="2208"/>
      <c r="F124" s="2209"/>
    </row>
    <row r="125" spans="1:6" ht="15" x14ac:dyDescent="0.25">
      <c r="A125" s="2214"/>
      <c r="B125" s="2207"/>
      <c r="C125" s="2208"/>
      <c r="D125" s="2208"/>
      <c r="E125" s="2208"/>
      <c r="F125" s="2209"/>
    </row>
    <row r="126" spans="1:6" ht="18.75" customHeight="1" x14ac:dyDescent="0.25">
      <c r="A126" s="2215"/>
      <c r="B126" s="2210"/>
      <c r="C126" s="2211"/>
      <c r="D126" s="2211"/>
      <c r="E126" s="2211"/>
      <c r="F126" s="2212"/>
    </row>
    <row r="127" spans="1:6" ht="15" x14ac:dyDescent="0.25">
      <c r="A127" s="1713">
        <v>2.83</v>
      </c>
      <c r="B127" s="2204" t="s">
        <v>1118</v>
      </c>
      <c r="C127" s="2205"/>
      <c r="D127" s="2205"/>
      <c r="E127" s="2205"/>
      <c r="F127" s="2206"/>
    </row>
    <row r="128" spans="1:6" ht="13.5" customHeight="1" x14ac:dyDescent="0.25">
      <c r="A128" s="635">
        <v>2.86</v>
      </c>
      <c r="B128" s="2201" t="s">
        <v>848</v>
      </c>
      <c r="C128" s="2202"/>
      <c r="D128" s="2202"/>
      <c r="E128" s="2202"/>
      <c r="F128" s="2203"/>
    </row>
    <row r="129" spans="1:6" ht="13.5" customHeight="1" x14ac:dyDescent="0.25">
      <c r="A129" s="635">
        <v>2.87</v>
      </c>
      <c r="B129" s="2194" t="s">
        <v>385</v>
      </c>
      <c r="C129" s="2194"/>
      <c r="D129" s="2194"/>
      <c r="E129" s="2194"/>
      <c r="F129" s="2194"/>
    </row>
    <row r="130" spans="1:6" ht="13.5" customHeight="1" x14ac:dyDescent="0.25">
      <c r="A130" s="635">
        <v>2.88</v>
      </c>
      <c r="B130" s="2194" t="s">
        <v>853</v>
      </c>
      <c r="C130" s="2194"/>
      <c r="D130" s="2194"/>
      <c r="E130" s="2194"/>
      <c r="F130" s="2194"/>
    </row>
    <row r="131" spans="1:6" ht="13.5" customHeight="1" x14ac:dyDescent="0.25">
      <c r="A131" s="637">
        <v>2.89</v>
      </c>
      <c r="B131" s="2200" t="s">
        <v>1070</v>
      </c>
      <c r="C131" s="2200"/>
      <c r="D131" s="2200"/>
      <c r="E131" s="2200"/>
      <c r="F131" s="2200"/>
    </row>
    <row r="132" spans="1:6" ht="13.5" customHeight="1" x14ac:dyDescent="0.25">
      <c r="A132" s="635">
        <v>2.91</v>
      </c>
      <c r="B132" s="2194" t="s">
        <v>916</v>
      </c>
      <c r="C132" s="2194"/>
      <c r="D132" s="2194"/>
      <c r="E132" s="2194"/>
      <c r="F132" s="2194"/>
    </row>
    <row r="133" spans="1:6" ht="15" customHeight="1" x14ac:dyDescent="0.25">
      <c r="A133" s="1537">
        <v>2.95</v>
      </c>
      <c r="B133" s="2199" t="s">
        <v>855</v>
      </c>
      <c r="C133" s="2199"/>
      <c r="D133" s="2199"/>
      <c r="E133" s="2199"/>
      <c r="F133" s="2199"/>
    </row>
  </sheetData>
  <mergeCells count="28">
    <mergeCell ref="A8:C8"/>
    <mergeCell ref="B133:F133"/>
    <mergeCell ref="B117:F117"/>
    <mergeCell ref="B131:F131"/>
    <mergeCell ref="B132:F132"/>
    <mergeCell ref="B130:F130"/>
    <mergeCell ref="B119:F119"/>
    <mergeCell ref="B120:F120"/>
    <mergeCell ref="B129:F129"/>
    <mergeCell ref="B121:F121"/>
    <mergeCell ref="B128:F128"/>
    <mergeCell ref="B122:F122"/>
    <mergeCell ref="B127:F127"/>
    <mergeCell ref="B123:F126"/>
    <mergeCell ref="A123:A126"/>
    <mergeCell ref="B116:F116"/>
    <mergeCell ref="B118:F118"/>
    <mergeCell ref="A17:A18"/>
    <mergeCell ref="B17:B18"/>
    <mergeCell ref="C17:C18"/>
    <mergeCell ref="B111:F111"/>
    <mergeCell ref="B115:F115"/>
    <mergeCell ref="B110:F110"/>
    <mergeCell ref="B112:F112"/>
    <mergeCell ref="B113:F113"/>
    <mergeCell ref="B114:F114"/>
    <mergeCell ref="A26:D26"/>
    <mergeCell ref="A45:D45"/>
  </mergeCells>
  <pageMargins left="0.23622047244094491" right="0.23622047244094491" top="0.19685039370078741" bottom="0.15748031496062992" header="0.11811023622047245" footer="0.11811023622047245"/>
  <pageSetup paperSize="8" scale="61"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9999"/>
    <pageSetUpPr fitToPage="1"/>
  </sheetPr>
  <dimension ref="A1:AF199"/>
  <sheetViews>
    <sheetView zoomScale="75" zoomScaleNormal="75" workbookViewId="0">
      <selection activeCell="A8" sqref="A8:C8"/>
    </sheetView>
  </sheetViews>
  <sheetFormatPr defaultRowHeight="15" x14ac:dyDescent="0.25"/>
  <cols>
    <col min="1" max="1" width="7.7109375" style="7" customWidth="1"/>
    <col min="2" max="2" width="54.5703125" style="7" customWidth="1"/>
    <col min="3" max="3" width="76" bestFit="1" customWidth="1"/>
    <col min="4" max="4" width="3.140625" style="226" bestFit="1" customWidth="1"/>
    <col min="5" max="5" width="23.28515625" style="7" customWidth="1"/>
    <col min="6" max="6" width="31.7109375" style="7" customWidth="1"/>
    <col min="7" max="7" width="4" style="7" bestFit="1" customWidth="1"/>
    <col min="8" max="8" width="61.140625" style="7" customWidth="1"/>
    <col min="9" max="9" width="3.140625" style="7" bestFit="1" customWidth="1"/>
    <col min="10" max="10" width="13.85546875" style="7" customWidth="1"/>
    <col min="11" max="11" width="1.140625" style="7" customWidth="1"/>
    <col min="12" max="12" width="7.42578125" style="7" bestFit="1" customWidth="1"/>
    <col min="13" max="13" width="75.85546875" style="7" customWidth="1"/>
    <col min="14" max="31" width="9.140625" style="7"/>
  </cols>
  <sheetData>
    <row r="1" spans="1:9" s="7" customFormat="1" x14ac:dyDescent="0.25">
      <c r="D1" s="226"/>
    </row>
    <row r="2" spans="1:9" s="7" customFormat="1" x14ac:dyDescent="0.25">
      <c r="D2" s="226"/>
    </row>
    <row r="3" spans="1:9" s="7" customFormat="1" x14ac:dyDescent="0.25">
      <c r="D3" s="226"/>
    </row>
    <row r="4" spans="1:9" s="7" customFormat="1" ht="18" x14ac:dyDescent="0.25">
      <c r="B4" s="1001" t="s">
        <v>1227</v>
      </c>
    </row>
    <row r="5" spans="1:9" s="7" customFormat="1" x14ac:dyDescent="0.25">
      <c r="D5" s="226"/>
    </row>
    <row r="6" spans="1:9" s="7" customFormat="1" x14ac:dyDescent="0.25">
      <c r="D6" s="226"/>
      <c r="H6" s="1413"/>
    </row>
    <row r="7" spans="1:9" s="7" customFormat="1" x14ac:dyDescent="0.25">
      <c r="D7" s="226"/>
    </row>
    <row r="8" spans="1:9" s="134" customFormat="1" ht="15.75" customHeight="1" x14ac:dyDescent="0.25">
      <c r="A8" s="2198" t="s">
        <v>131</v>
      </c>
      <c r="B8" s="2198"/>
      <c r="C8" s="2198"/>
      <c r="D8" s="53"/>
      <c r="E8" s="1002"/>
      <c r="H8" s="2385" t="s">
        <v>1230</v>
      </c>
      <c r="I8" s="2387"/>
    </row>
    <row r="9" spans="1:9" s="134" customFormat="1" ht="15.75" customHeight="1" x14ac:dyDescent="0.25">
      <c r="A9" s="908">
        <v>1</v>
      </c>
      <c r="B9" s="710" t="s">
        <v>127</v>
      </c>
      <c r="C9" s="90" t="s">
        <v>128</v>
      </c>
      <c r="D9" s="53"/>
      <c r="E9" s="1002"/>
      <c r="H9" s="2388"/>
      <c r="I9" s="2390"/>
    </row>
    <row r="10" spans="1:9" s="7" customFormat="1" ht="15.75" customHeight="1" x14ac:dyDescent="0.25">
      <c r="A10" s="908">
        <v>2</v>
      </c>
      <c r="B10" s="710" t="s">
        <v>91</v>
      </c>
      <c r="C10" s="1409" t="s">
        <v>1046</v>
      </c>
      <c r="D10" s="226"/>
      <c r="E10" s="1101" t="s">
        <v>95</v>
      </c>
      <c r="F10" s="22" t="s">
        <v>1047</v>
      </c>
      <c r="H10" s="2388"/>
      <c r="I10" s="2390"/>
    </row>
    <row r="11" spans="1:9" s="7" customFormat="1" ht="15.75" customHeight="1" x14ac:dyDescent="0.25">
      <c r="A11" s="908">
        <v>3</v>
      </c>
      <c r="B11" s="710" t="s">
        <v>90</v>
      </c>
      <c r="C11" s="1415" t="s">
        <v>1052</v>
      </c>
      <c r="D11" s="226"/>
      <c r="E11" s="1101" t="s">
        <v>95</v>
      </c>
      <c r="F11" s="90" t="s">
        <v>1051</v>
      </c>
      <c r="H11" s="2388"/>
      <c r="I11" s="2390"/>
    </row>
    <row r="12" spans="1:9" s="7" customFormat="1" ht="15.75" customHeight="1" x14ac:dyDescent="0.25">
      <c r="A12" s="908">
        <v>4</v>
      </c>
      <c r="B12" s="710" t="s">
        <v>101</v>
      </c>
      <c r="C12" s="1111">
        <v>43941</v>
      </c>
      <c r="D12" s="226"/>
      <c r="E12" s="667"/>
      <c r="F12" s="134"/>
      <c r="H12" s="2388"/>
      <c r="I12" s="2390"/>
    </row>
    <row r="13" spans="1:9" s="7" customFormat="1" ht="15.75" customHeight="1" x14ac:dyDescent="0.25">
      <c r="A13" s="908">
        <v>5</v>
      </c>
      <c r="B13" s="710" t="s">
        <v>123</v>
      </c>
      <c r="C13" s="668">
        <v>0.45520833333333338</v>
      </c>
      <c r="D13" s="226"/>
      <c r="E13" s="667"/>
      <c r="F13" s="134"/>
      <c r="H13" s="2388"/>
      <c r="I13" s="2390"/>
    </row>
    <row r="14" spans="1:9" s="7" customFormat="1" ht="15.75" customHeight="1" x14ac:dyDescent="0.25">
      <c r="A14" s="908">
        <v>6</v>
      </c>
      <c r="B14" s="710" t="s">
        <v>124</v>
      </c>
      <c r="C14" s="714" t="s">
        <v>125</v>
      </c>
      <c r="D14" s="226"/>
      <c r="E14" s="1100"/>
      <c r="F14" s="270"/>
      <c r="H14" s="2391"/>
      <c r="I14" s="2393"/>
    </row>
    <row r="15" spans="1:9" s="7" customFormat="1" ht="15.75" customHeight="1" x14ac:dyDescent="0.25">
      <c r="A15" s="908">
        <v>7</v>
      </c>
      <c r="B15" s="710" t="s">
        <v>102</v>
      </c>
      <c r="C15" s="1111">
        <v>43941</v>
      </c>
      <c r="D15" s="226"/>
      <c r="E15" s="667"/>
      <c r="F15" s="134"/>
      <c r="H15" s="1023"/>
      <c r="I15" s="1023"/>
    </row>
    <row r="16" spans="1:9" s="7" customFormat="1" ht="15.75" customHeight="1" x14ac:dyDescent="0.25">
      <c r="A16" s="908">
        <v>8</v>
      </c>
      <c r="B16" s="710" t="s">
        <v>103</v>
      </c>
      <c r="C16" s="1111">
        <v>43942</v>
      </c>
      <c r="D16" s="226"/>
      <c r="E16" s="667"/>
      <c r="F16" s="134"/>
      <c r="H16" s="1023"/>
      <c r="I16" s="1023"/>
    </row>
    <row r="17" spans="1:32" s="7" customFormat="1" ht="15.75" customHeight="1" x14ac:dyDescent="0.25">
      <c r="A17" s="2188">
        <v>9</v>
      </c>
      <c r="B17" s="2190" t="s">
        <v>85</v>
      </c>
      <c r="C17" s="2494" t="s">
        <v>818</v>
      </c>
      <c r="D17" s="226"/>
      <c r="E17" s="1101" t="s">
        <v>180</v>
      </c>
      <c r="F17" s="532" t="s">
        <v>819</v>
      </c>
      <c r="H17" s="1023"/>
      <c r="I17" s="1023"/>
    </row>
    <row r="18" spans="1:32" s="7" customFormat="1" ht="15.75" customHeight="1" x14ac:dyDescent="0.25">
      <c r="A18" s="2189"/>
      <c r="B18" s="2191"/>
      <c r="C18" s="2495"/>
      <c r="D18" s="226"/>
      <c r="E18" s="1101" t="s">
        <v>181</v>
      </c>
      <c r="F18" s="90" t="s">
        <v>827</v>
      </c>
      <c r="H18" s="1023"/>
      <c r="I18" s="1023"/>
    </row>
    <row r="19" spans="1:32" s="7" customFormat="1" ht="15.75" customHeight="1" x14ac:dyDescent="0.25">
      <c r="A19" s="908">
        <v>10</v>
      </c>
      <c r="B19" s="710" t="s">
        <v>86</v>
      </c>
      <c r="C19" s="1122">
        <v>5000000</v>
      </c>
      <c r="D19" s="226"/>
      <c r="E19" s="670"/>
      <c r="H19" s="1023"/>
      <c r="I19" s="1023"/>
    </row>
    <row r="20" spans="1:32" s="7" customFormat="1" ht="15.75" customHeight="1" x14ac:dyDescent="0.25">
      <c r="A20" s="908">
        <v>11</v>
      </c>
      <c r="B20" s="710" t="s">
        <v>87</v>
      </c>
      <c r="C20" s="1113">
        <f>C19*((F20/100)+(((4.5/2)*158)/(100*182)))</f>
        <v>5360164.8351648357</v>
      </c>
      <c r="D20" s="226"/>
      <c r="E20" s="1103" t="s">
        <v>841</v>
      </c>
      <c r="F20" s="1123">
        <v>105.25</v>
      </c>
      <c r="H20" s="1023"/>
      <c r="I20" s="1023"/>
    </row>
    <row r="21" spans="1:32" s="7" customFormat="1" ht="15.75" customHeight="1" x14ac:dyDescent="0.25">
      <c r="A21" s="908">
        <v>12</v>
      </c>
      <c r="B21" s="710" t="s">
        <v>83</v>
      </c>
      <c r="C21" s="1113">
        <f>C20*(1-F21)</f>
        <v>5252961.538461539</v>
      </c>
      <c r="D21" s="226"/>
      <c r="E21" s="1064" t="s">
        <v>89</v>
      </c>
      <c r="F21" s="532">
        <v>0.02</v>
      </c>
      <c r="H21" s="1023"/>
      <c r="I21" s="1023"/>
    </row>
    <row r="22" spans="1:32" s="7" customFormat="1" ht="15.75" customHeight="1" x14ac:dyDescent="0.25">
      <c r="A22" s="908">
        <v>13</v>
      </c>
      <c r="B22" s="710" t="s">
        <v>88</v>
      </c>
      <c r="C22" s="1095" t="s">
        <v>160</v>
      </c>
      <c r="D22" s="226"/>
      <c r="E22" s="1112"/>
      <c r="F22" s="134"/>
      <c r="H22" s="1023"/>
    </row>
    <row r="23" spans="1:32" s="7" customFormat="1" ht="15.75" customHeight="1" x14ac:dyDescent="0.25">
      <c r="A23" s="908">
        <v>14</v>
      </c>
      <c r="B23" s="710" t="s">
        <v>82</v>
      </c>
      <c r="C23" s="533">
        <v>2.5000000000000001E-3</v>
      </c>
      <c r="D23" s="226"/>
      <c r="E23" s="671"/>
      <c r="F23" s="1102"/>
      <c r="H23" s="1023"/>
    </row>
    <row r="24" spans="1:32" s="7" customFormat="1" ht="15.75" customHeight="1" x14ac:dyDescent="0.25">
      <c r="A24" s="908">
        <v>15</v>
      </c>
      <c r="B24" s="710" t="s">
        <v>84</v>
      </c>
      <c r="C24" s="1113">
        <f>C21*(1+((C23*(C16-C15))/(360)))</f>
        <v>5252998.017361111</v>
      </c>
      <c r="D24" s="226"/>
      <c r="E24" s="672"/>
      <c r="F24" s="134"/>
      <c r="H24" s="1023"/>
    </row>
    <row r="25" spans="1:32" s="7" customFormat="1" ht="15.75" customHeight="1" x14ac:dyDescent="0.25">
      <c r="A25" s="908">
        <v>16</v>
      </c>
      <c r="B25" s="710" t="s">
        <v>306</v>
      </c>
      <c r="C25" s="1113" t="s">
        <v>817</v>
      </c>
      <c r="D25" s="226"/>
      <c r="E25" s="1101" t="s">
        <v>95</v>
      </c>
      <c r="F25" s="22" t="s">
        <v>823</v>
      </c>
      <c r="H25" s="1023"/>
    </row>
    <row r="26" spans="1:32" s="7" customFormat="1" ht="15.75" customHeight="1" x14ac:dyDescent="0.25">
      <c r="A26" s="908">
        <v>17</v>
      </c>
      <c r="B26" s="710" t="s">
        <v>13</v>
      </c>
      <c r="C26" s="1113" t="s">
        <v>816</v>
      </c>
      <c r="D26" s="162"/>
      <c r="E26" s="1101" t="s">
        <v>95</v>
      </c>
      <c r="F26" s="1417" t="s">
        <v>1053</v>
      </c>
    </row>
    <row r="27" spans="1:32" s="7" customFormat="1" ht="10.5" customHeight="1" x14ac:dyDescent="0.25">
      <c r="A27" s="1114"/>
      <c r="B27" s="737"/>
      <c r="C27" s="738"/>
      <c r="D27" s="162"/>
      <c r="E27" s="1100"/>
      <c r="F27" s="1102"/>
    </row>
    <row r="28" spans="1:32" s="7" customFormat="1" ht="18" customHeight="1" x14ac:dyDescent="0.25">
      <c r="A28" s="2235" t="s">
        <v>821</v>
      </c>
      <c r="B28" s="2235"/>
      <c r="C28" s="2235"/>
      <c r="E28" s="1100"/>
      <c r="F28" s="1102"/>
      <c r="G28" s="1127" t="s">
        <v>828</v>
      </c>
      <c r="H28" s="1127"/>
      <c r="I28" s="1127"/>
      <c r="J28" s="1127"/>
      <c r="L28" s="2493" t="s">
        <v>829</v>
      </c>
      <c r="M28" s="2493"/>
      <c r="N28" s="2493"/>
      <c r="O28" s="2493"/>
    </row>
    <row r="29" spans="1:32" ht="15.75" x14ac:dyDescent="0.25">
      <c r="A29" s="1099">
        <v>1</v>
      </c>
      <c r="B29" s="515" t="s">
        <v>0</v>
      </c>
      <c r="C29" s="1107" t="s">
        <v>639</v>
      </c>
      <c r="D29" s="203" t="s">
        <v>130</v>
      </c>
      <c r="E29" s="717" t="s">
        <v>273</v>
      </c>
      <c r="F29" s="148"/>
      <c r="G29" s="1099">
        <v>1</v>
      </c>
      <c r="H29" s="1107" t="str">
        <f>C29</f>
        <v>2020-04-21T11:00:00Z</v>
      </c>
      <c r="I29" s="203" t="s">
        <v>130</v>
      </c>
      <c r="L29" s="1099">
        <v>1</v>
      </c>
      <c r="M29" s="1105" t="str">
        <f>H29</f>
        <v>2020-04-21T11:00:00Z</v>
      </c>
      <c r="N29" s="230"/>
      <c r="AF29" s="7"/>
    </row>
    <row r="30" spans="1:32" s="7" customFormat="1" ht="15.75" x14ac:dyDescent="0.25">
      <c r="A30" s="1099">
        <v>2</v>
      </c>
      <c r="B30" s="515" t="s">
        <v>1</v>
      </c>
      <c r="C30" s="1095" t="str">
        <f>C31</f>
        <v>U7M81AY481YLIOR75625</v>
      </c>
      <c r="D30" s="203" t="s">
        <v>130</v>
      </c>
      <c r="E30" s="718"/>
      <c r="F30" s="1102"/>
      <c r="G30" s="1099">
        <v>2</v>
      </c>
      <c r="H30" s="1095" t="str">
        <f>C30</f>
        <v>U7M81AY481YLIOR75625</v>
      </c>
      <c r="I30" s="203" t="s">
        <v>130</v>
      </c>
      <c r="L30" s="1099">
        <v>2</v>
      </c>
      <c r="M30" s="1095" t="str">
        <f>H30</f>
        <v>U7M81AY481YLIOR75625</v>
      </c>
      <c r="N30" s="230"/>
    </row>
    <row r="31" spans="1:32" s="7" customFormat="1" ht="15.75" x14ac:dyDescent="0.25">
      <c r="A31" s="1099">
        <v>3</v>
      </c>
      <c r="B31" s="515" t="s">
        <v>40</v>
      </c>
      <c r="C31" s="1095" t="str">
        <f>F10</f>
        <v>U7M81AY481YLIOR75625</v>
      </c>
      <c r="D31" s="203" t="s">
        <v>130</v>
      </c>
      <c r="E31" s="718"/>
      <c r="F31" s="1102"/>
      <c r="G31" s="1099">
        <v>3</v>
      </c>
      <c r="H31" s="1095" t="str">
        <f>C31</f>
        <v>U7M81AY481YLIOR75625</v>
      </c>
      <c r="I31" s="203" t="s">
        <v>130</v>
      </c>
      <c r="L31" s="1099">
        <v>3</v>
      </c>
      <c r="M31" s="1095" t="str">
        <f>H31</f>
        <v>U7M81AY481YLIOR75625</v>
      </c>
      <c r="N31" s="230"/>
    </row>
    <row r="32" spans="1:32" s="7" customFormat="1" ht="15.75" x14ac:dyDescent="0.25">
      <c r="A32" s="1099">
        <v>4</v>
      </c>
      <c r="B32" s="515" t="s">
        <v>12</v>
      </c>
      <c r="C32" s="1118" t="s">
        <v>106</v>
      </c>
      <c r="D32" s="203" t="s">
        <v>130</v>
      </c>
      <c r="E32" s="718"/>
      <c r="F32" s="1102"/>
      <c r="G32" s="1099">
        <v>4</v>
      </c>
      <c r="H32" s="1162" t="s">
        <v>593</v>
      </c>
      <c r="I32" s="939" t="s">
        <v>723</v>
      </c>
      <c r="L32" s="1099">
        <v>4</v>
      </c>
      <c r="M32" s="1095" t="str">
        <f>C32</f>
        <v>F</v>
      </c>
      <c r="N32" s="230"/>
    </row>
    <row r="33" spans="1:32" s="7" customFormat="1" ht="15.75" x14ac:dyDescent="0.25">
      <c r="A33" s="1099">
        <v>5</v>
      </c>
      <c r="B33" s="515" t="s">
        <v>2</v>
      </c>
      <c r="C33" s="1118" t="s">
        <v>107</v>
      </c>
      <c r="D33" s="203" t="s">
        <v>130</v>
      </c>
      <c r="E33" s="718"/>
      <c r="F33" s="1102"/>
      <c r="G33" s="1099">
        <v>5</v>
      </c>
      <c r="H33" s="1162" t="s">
        <v>593</v>
      </c>
      <c r="I33" s="939" t="s">
        <v>723</v>
      </c>
      <c r="L33" s="1099">
        <v>5</v>
      </c>
      <c r="M33" s="1095" t="str">
        <f>C33</f>
        <v>CDTI</v>
      </c>
      <c r="N33" s="230"/>
    </row>
    <row r="34" spans="1:32" ht="15.75" x14ac:dyDescent="0.25">
      <c r="A34" s="1099">
        <v>6</v>
      </c>
      <c r="B34" s="515" t="s">
        <v>419</v>
      </c>
      <c r="C34" s="39"/>
      <c r="D34" s="203" t="s">
        <v>44</v>
      </c>
      <c r="E34" s="328"/>
      <c r="F34" s="143"/>
      <c r="G34" s="1099">
        <v>6</v>
      </c>
      <c r="H34" s="1162" t="s">
        <v>593</v>
      </c>
      <c r="I34" s="939" t="s">
        <v>723</v>
      </c>
      <c r="L34" s="1099">
        <v>6</v>
      </c>
      <c r="M34" s="1412"/>
      <c r="N34" s="230"/>
      <c r="AF34" s="7"/>
    </row>
    <row r="35" spans="1:32" ht="15.75" x14ac:dyDescent="0.25">
      <c r="A35" s="1099">
        <v>7</v>
      </c>
      <c r="B35" s="515" t="s">
        <v>420</v>
      </c>
      <c r="C35" s="39"/>
      <c r="D35" s="203" t="s">
        <v>43</v>
      </c>
      <c r="E35" s="328" t="s">
        <v>273</v>
      </c>
      <c r="F35" s="143"/>
      <c r="G35" s="1099">
        <v>7</v>
      </c>
      <c r="H35" s="1162" t="s">
        <v>593</v>
      </c>
      <c r="I35" s="939" t="s">
        <v>723</v>
      </c>
      <c r="L35" s="1099">
        <v>7</v>
      </c>
      <c r="M35" s="1116"/>
      <c r="N35" s="230"/>
      <c r="AF35" s="7"/>
    </row>
    <row r="36" spans="1:32" ht="15.75" x14ac:dyDescent="0.25">
      <c r="A36" s="1099">
        <v>8</v>
      </c>
      <c r="B36" s="515" t="s">
        <v>421</v>
      </c>
      <c r="C36" s="39"/>
      <c r="D36" s="203" t="s">
        <v>43</v>
      </c>
      <c r="E36" s="328" t="s">
        <v>273</v>
      </c>
      <c r="F36" s="143"/>
      <c r="G36" s="1099">
        <v>8</v>
      </c>
      <c r="H36" s="1162" t="s">
        <v>593</v>
      </c>
      <c r="I36" s="939" t="s">
        <v>723</v>
      </c>
      <c r="L36" s="1099">
        <v>8</v>
      </c>
      <c r="M36" s="1116"/>
      <c r="N36" s="230"/>
      <c r="AF36" s="7"/>
    </row>
    <row r="37" spans="1:32" ht="15.75" x14ac:dyDescent="0.25">
      <c r="A37" s="1099">
        <v>9</v>
      </c>
      <c r="B37" s="515" t="s">
        <v>5</v>
      </c>
      <c r="C37" s="1117" t="s">
        <v>206</v>
      </c>
      <c r="D37" s="203" t="s">
        <v>130</v>
      </c>
      <c r="E37" s="328"/>
      <c r="F37" s="143"/>
      <c r="G37" s="1099">
        <v>9</v>
      </c>
      <c r="H37" s="1162" t="s">
        <v>593</v>
      </c>
      <c r="I37" s="939" t="s">
        <v>723</v>
      </c>
      <c r="L37" s="1099">
        <v>9</v>
      </c>
      <c r="M37" s="1115" t="str">
        <f>C37</f>
        <v>TAKE</v>
      </c>
      <c r="N37" s="230"/>
      <c r="AF37" s="7"/>
    </row>
    <row r="38" spans="1:32" ht="15.75" x14ac:dyDescent="0.25">
      <c r="A38" s="1099">
        <v>10</v>
      </c>
      <c r="B38" s="515" t="s">
        <v>6</v>
      </c>
      <c r="C38" s="1115" t="str">
        <f>C31</f>
        <v>U7M81AY481YLIOR75625</v>
      </c>
      <c r="D38" s="203" t="s">
        <v>130</v>
      </c>
      <c r="E38" s="328" t="s">
        <v>273</v>
      </c>
      <c r="F38" s="143"/>
      <c r="G38" s="1099">
        <v>10</v>
      </c>
      <c r="H38" s="1162" t="s">
        <v>593</v>
      </c>
      <c r="I38" s="939" t="s">
        <v>723</v>
      </c>
      <c r="L38" s="1099">
        <v>10</v>
      </c>
      <c r="M38" s="1115" t="str">
        <f t="shared" ref="M38:M40" si="0">C38</f>
        <v>U7M81AY481YLIOR75625</v>
      </c>
      <c r="N38" s="230"/>
      <c r="AF38" s="7"/>
    </row>
    <row r="39" spans="1:32" ht="15.75" x14ac:dyDescent="0.25">
      <c r="A39" s="1099">
        <v>11</v>
      </c>
      <c r="B39" s="515" t="s">
        <v>7</v>
      </c>
      <c r="C39" s="1416" t="str">
        <f>F11</f>
        <v>5493002MIGPVI71S2611</v>
      </c>
      <c r="D39" s="203" t="s">
        <v>130</v>
      </c>
      <c r="E39" s="328"/>
      <c r="F39" s="750"/>
      <c r="G39" s="1099">
        <v>11</v>
      </c>
      <c r="H39" s="1416" t="str">
        <f>C39</f>
        <v>5493002MIGPVI71S2611</v>
      </c>
      <c r="I39" s="203" t="s">
        <v>130</v>
      </c>
      <c r="L39" s="1099">
        <v>11</v>
      </c>
      <c r="M39" s="2021" t="str">
        <f>F26</f>
        <v>549300H47WTHXPU08X20</v>
      </c>
      <c r="N39" s="230"/>
      <c r="AF39" s="7"/>
    </row>
    <row r="40" spans="1:32" ht="15.75" x14ac:dyDescent="0.25">
      <c r="A40" s="1099">
        <v>12</v>
      </c>
      <c r="B40" s="515" t="s">
        <v>46</v>
      </c>
      <c r="C40" s="1118" t="s">
        <v>824</v>
      </c>
      <c r="D40" s="203" t="s">
        <v>130</v>
      </c>
      <c r="E40" s="328"/>
      <c r="F40" s="168"/>
      <c r="G40" s="1099">
        <v>12</v>
      </c>
      <c r="H40" s="1162" t="s">
        <v>593</v>
      </c>
      <c r="I40" s="939" t="s">
        <v>723</v>
      </c>
      <c r="L40" s="1099">
        <v>12</v>
      </c>
      <c r="M40" s="1115" t="str">
        <f t="shared" si="0"/>
        <v xml:space="preserve">US </v>
      </c>
      <c r="N40" s="230"/>
      <c r="AF40" s="7"/>
    </row>
    <row r="41" spans="1:32" ht="15.75" x14ac:dyDescent="0.25">
      <c r="A41" s="1099">
        <v>13</v>
      </c>
      <c r="B41" s="515" t="s">
        <v>8</v>
      </c>
      <c r="C41" s="1116"/>
      <c r="D41" s="203" t="s">
        <v>43</v>
      </c>
      <c r="E41" s="328" t="s">
        <v>273</v>
      </c>
      <c r="F41" s="168"/>
      <c r="G41" s="1099">
        <v>13</v>
      </c>
      <c r="H41" s="1162" t="s">
        <v>593</v>
      </c>
      <c r="I41" s="203" t="s">
        <v>723</v>
      </c>
      <c r="L41" s="1099">
        <v>13</v>
      </c>
      <c r="M41" s="1116"/>
      <c r="N41" s="230"/>
      <c r="AF41" s="7"/>
    </row>
    <row r="42" spans="1:32" ht="15.75" x14ac:dyDescent="0.25">
      <c r="A42" s="1099">
        <v>14</v>
      </c>
      <c r="B42" s="515" t="s">
        <v>9</v>
      </c>
      <c r="C42" s="76"/>
      <c r="D42" s="203" t="s">
        <v>43</v>
      </c>
      <c r="E42" s="139"/>
      <c r="F42" s="168"/>
      <c r="G42" s="1099">
        <v>14</v>
      </c>
      <c r="H42" s="1162" t="s">
        <v>593</v>
      </c>
      <c r="I42" s="203" t="s">
        <v>723</v>
      </c>
      <c r="L42" s="1099">
        <v>14</v>
      </c>
      <c r="M42" s="298"/>
      <c r="N42" s="230"/>
      <c r="AF42" s="7"/>
    </row>
    <row r="43" spans="1:32" ht="15.75" x14ac:dyDescent="0.25">
      <c r="A43" s="1099">
        <v>15</v>
      </c>
      <c r="B43" s="515" t="s">
        <v>10</v>
      </c>
      <c r="C43" s="39"/>
      <c r="D43" s="203" t="s">
        <v>43</v>
      </c>
      <c r="E43" s="139"/>
      <c r="F43" s="168"/>
      <c r="G43" s="1099">
        <v>15</v>
      </c>
      <c r="H43" s="1162" t="s">
        <v>593</v>
      </c>
      <c r="I43" s="203" t="s">
        <v>723</v>
      </c>
      <c r="L43" s="1099">
        <v>15</v>
      </c>
      <c r="M43" s="257"/>
      <c r="N43" s="230"/>
      <c r="AF43" s="7"/>
    </row>
    <row r="44" spans="1:32" ht="15.75" x14ac:dyDescent="0.25">
      <c r="A44" s="1099">
        <v>16</v>
      </c>
      <c r="B44" s="515" t="s">
        <v>41</v>
      </c>
      <c r="C44" s="1116"/>
      <c r="D44" s="203" t="s">
        <v>44</v>
      </c>
      <c r="E44" s="328"/>
      <c r="F44" s="750"/>
      <c r="G44" s="1099">
        <v>16</v>
      </c>
      <c r="H44" s="1162" t="s">
        <v>593</v>
      </c>
      <c r="I44" s="939" t="s">
        <v>723</v>
      </c>
      <c r="L44" s="1099">
        <v>16</v>
      </c>
      <c r="M44" s="1115" t="str">
        <f>F10</f>
        <v>U7M81AY481YLIOR75625</v>
      </c>
      <c r="N44" s="230"/>
      <c r="AF44" s="7"/>
    </row>
    <row r="45" spans="1:32" ht="15.75" x14ac:dyDescent="0.25">
      <c r="A45" s="1099">
        <v>17</v>
      </c>
      <c r="B45" s="515" t="s">
        <v>11</v>
      </c>
      <c r="C45" s="1407" t="str">
        <f>F25</f>
        <v>HPFHU0OQ28E4N0NFVK49</v>
      </c>
      <c r="D45" s="203" t="s">
        <v>43</v>
      </c>
      <c r="E45" s="328" t="s">
        <v>273</v>
      </c>
      <c r="F45" s="643"/>
      <c r="G45" s="1099">
        <v>17</v>
      </c>
      <c r="H45" s="1162" t="s">
        <v>593</v>
      </c>
      <c r="I45" s="203" t="s">
        <v>723</v>
      </c>
      <c r="L45" s="1099">
        <v>17</v>
      </c>
      <c r="M45" s="1115" t="str">
        <f>C45</f>
        <v>HPFHU0OQ28E4N0NFVK49</v>
      </c>
      <c r="N45" s="230"/>
      <c r="AF45" s="7"/>
    </row>
    <row r="46" spans="1:32" ht="15.75" x14ac:dyDescent="0.25">
      <c r="A46" s="1099">
        <v>18</v>
      </c>
      <c r="B46" s="515" t="s">
        <v>153</v>
      </c>
      <c r="C46" s="69"/>
      <c r="D46" s="203" t="s">
        <v>43</v>
      </c>
      <c r="E46" s="1098"/>
      <c r="F46" s="1104"/>
      <c r="G46" s="1099">
        <v>18</v>
      </c>
      <c r="H46" s="1162" t="s">
        <v>593</v>
      </c>
      <c r="I46" s="203" t="s">
        <v>723</v>
      </c>
      <c r="L46" s="1099">
        <v>18</v>
      </c>
      <c r="M46" s="69"/>
      <c r="N46" s="230"/>
      <c r="AF46" s="7"/>
    </row>
    <row r="47" spans="1:32" ht="15.75" x14ac:dyDescent="0.25">
      <c r="A47" s="2319"/>
      <c r="B47" s="2319"/>
      <c r="C47" s="2319"/>
      <c r="D47" s="1154"/>
      <c r="E47" s="135"/>
      <c r="F47" s="175"/>
      <c r="G47" s="2197"/>
      <c r="H47" s="2197"/>
      <c r="I47" s="2197"/>
      <c r="L47" s="2319"/>
      <c r="M47" s="2319"/>
      <c r="N47" s="230"/>
      <c r="AF47" s="7"/>
    </row>
    <row r="48" spans="1:32" ht="15.75" x14ac:dyDescent="0.25">
      <c r="A48" s="1099">
        <v>1</v>
      </c>
      <c r="B48" s="515" t="s">
        <v>49</v>
      </c>
      <c r="C48" s="1117" t="s">
        <v>120</v>
      </c>
      <c r="D48" s="934" t="s">
        <v>130</v>
      </c>
      <c r="E48" s="328" t="s">
        <v>273</v>
      </c>
      <c r="F48" s="750"/>
      <c r="G48" s="1099">
        <v>1</v>
      </c>
      <c r="H48" s="1097" t="str">
        <f>C48</f>
        <v>E02MP6I5ZYZBEU3UXPYFY54DM23L45DME01234</v>
      </c>
      <c r="I48" s="203" t="s">
        <v>130</v>
      </c>
      <c r="L48" s="1099">
        <v>1</v>
      </c>
      <c r="M48" s="1097" t="s">
        <v>835</v>
      </c>
      <c r="N48" s="328" t="s">
        <v>273</v>
      </c>
      <c r="AF48" s="7"/>
    </row>
    <row r="49" spans="1:32" ht="15.75" x14ac:dyDescent="0.25">
      <c r="A49" s="1099">
        <v>2</v>
      </c>
      <c r="B49" s="515" t="s">
        <v>15</v>
      </c>
      <c r="C49" s="1116"/>
      <c r="D49" s="934" t="s">
        <v>44</v>
      </c>
      <c r="E49" s="328"/>
      <c r="F49" s="750"/>
      <c r="G49" s="1099">
        <v>2</v>
      </c>
      <c r="H49" s="1162" t="s">
        <v>593</v>
      </c>
      <c r="I49" s="203" t="s">
        <v>723</v>
      </c>
      <c r="L49" s="1099">
        <v>2</v>
      </c>
      <c r="M49" s="2021" t="str">
        <f>C48</f>
        <v>E02MP6I5ZYZBEU3UXPYFY54DM23L45DME01234</v>
      </c>
      <c r="N49" s="524"/>
      <c r="AF49" s="7"/>
    </row>
    <row r="50" spans="1:32" ht="15.75" x14ac:dyDescent="0.25">
      <c r="A50" s="1099">
        <v>3</v>
      </c>
      <c r="B50" s="515" t="s">
        <v>79</v>
      </c>
      <c r="C50" s="720" t="s">
        <v>613</v>
      </c>
      <c r="D50" s="934" t="s">
        <v>130</v>
      </c>
      <c r="E50" s="135"/>
      <c r="F50" s="643"/>
      <c r="G50" s="1099">
        <v>3</v>
      </c>
      <c r="H50" s="720" t="str">
        <f>C50</f>
        <v>2020-04-20</v>
      </c>
      <c r="I50" s="203" t="s">
        <v>130</v>
      </c>
      <c r="L50" s="1099">
        <v>3</v>
      </c>
      <c r="M50" s="1110" t="str">
        <f>H50</f>
        <v>2020-04-20</v>
      </c>
      <c r="N50" s="230"/>
      <c r="AF50" s="7"/>
    </row>
    <row r="51" spans="1:32" ht="15.75" x14ac:dyDescent="0.25">
      <c r="A51" s="1099">
        <v>4</v>
      </c>
      <c r="B51" s="515" t="s">
        <v>34</v>
      </c>
      <c r="C51" s="1117" t="s">
        <v>110</v>
      </c>
      <c r="D51" s="934" t="s">
        <v>130</v>
      </c>
      <c r="E51" s="135"/>
      <c r="F51" s="175"/>
      <c r="G51" s="1099">
        <v>4</v>
      </c>
      <c r="H51" s="1162" t="s">
        <v>593</v>
      </c>
      <c r="I51" s="203" t="s">
        <v>723</v>
      </c>
      <c r="L51" s="1099">
        <v>4</v>
      </c>
      <c r="M51" s="1095" t="s">
        <v>110</v>
      </c>
      <c r="N51" s="230"/>
      <c r="AF51" s="7"/>
    </row>
    <row r="52" spans="1:32" ht="15.75" x14ac:dyDescent="0.25">
      <c r="A52" s="1099">
        <v>5</v>
      </c>
      <c r="B52" s="515" t="s">
        <v>16</v>
      </c>
      <c r="C52" s="1117" t="b">
        <v>0</v>
      </c>
      <c r="D52" s="934" t="s">
        <v>130</v>
      </c>
      <c r="E52" s="135"/>
      <c r="F52" s="175"/>
      <c r="G52" s="1099">
        <v>5</v>
      </c>
      <c r="H52" s="1162" t="s">
        <v>593</v>
      </c>
      <c r="I52" s="203" t="s">
        <v>723</v>
      </c>
      <c r="L52" s="1099">
        <v>5</v>
      </c>
      <c r="M52" s="1406" t="b">
        <v>1</v>
      </c>
      <c r="N52" s="230"/>
      <c r="AF52" s="7"/>
    </row>
    <row r="53" spans="1:32" ht="15.75" x14ac:dyDescent="0.25">
      <c r="A53" s="1099">
        <v>6</v>
      </c>
      <c r="B53" s="515" t="s">
        <v>50</v>
      </c>
      <c r="C53" s="190"/>
      <c r="D53" s="934" t="s">
        <v>44</v>
      </c>
      <c r="E53" s="135"/>
      <c r="F53" s="175"/>
      <c r="G53" s="1099">
        <v>6</v>
      </c>
      <c r="H53" s="1162" t="s">
        <v>593</v>
      </c>
      <c r="I53" s="939" t="s">
        <v>723</v>
      </c>
      <c r="L53" s="1099">
        <v>6</v>
      </c>
      <c r="M53" s="641" t="s">
        <v>830</v>
      </c>
      <c r="N53" s="230"/>
      <c r="AF53" s="7"/>
    </row>
    <row r="54" spans="1:32" ht="15.75" x14ac:dyDescent="0.25">
      <c r="A54" s="1099">
        <v>7</v>
      </c>
      <c r="B54" s="515" t="s">
        <v>13</v>
      </c>
      <c r="C54" s="1116"/>
      <c r="D54" s="934" t="s">
        <v>44</v>
      </c>
      <c r="E54" s="328"/>
      <c r="F54" s="175"/>
      <c r="G54" s="1099">
        <v>7</v>
      </c>
      <c r="H54" s="1162" t="s">
        <v>593</v>
      </c>
      <c r="I54" s="939" t="s">
        <v>723</v>
      </c>
      <c r="L54" s="1099">
        <v>7</v>
      </c>
      <c r="M54" s="185" t="str">
        <f>F26</f>
        <v>549300H47WTHXPU08X20</v>
      </c>
      <c r="N54" s="230"/>
      <c r="AF54" s="7"/>
    </row>
    <row r="55" spans="1:32" ht="15.75" x14ac:dyDescent="0.25">
      <c r="A55" s="1099">
        <v>8</v>
      </c>
      <c r="B55" s="515" t="s">
        <v>14</v>
      </c>
      <c r="C55" s="1095" t="s">
        <v>169</v>
      </c>
      <c r="D55" s="934" t="s">
        <v>130</v>
      </c>
      <c r="E55" s="328"/>
      <c r="F55" s="750"/>
      <c r="G55" s="1099">
        <v>8</v>
      </c>
      <c r="H55" s="1162" t="s">
        <v>593</v>
      </c>
      <c r="I55" s="939" t="s">
        <v>723</v>
      </c>
      <c r="L55" s="1099">
        <v>8</v>
      </c>
      <c r="M55" s="267" t="s">
        <v>169</v>
      </c>
      <c r="N55" s="524"/>
      <c r="AF55" s="7"/>
    </row>
    <row r="56" spans="1:32" ht="15.75" x14ac:dyDescent="0.25">
      <c r="A56" s="1099">
        <v>9</v>
      </c>
      <c r="B56" s="515" t="s">
        <v>51</v>
      </c>
      <c r="C56" s="2019" t="s">
        <v>820</v>
      </c>
      <c r="D56" s="934" t="s">
        <v>130</v>
      </c>
      <c r="E56" s="328" t="s">
        <v>273</v>
      </c>
      <c r="F56" s="750"/>
      <c r="G56" s="1099">
        <v>9</v>
      </c>
      <c r="H56" s="1162" t="s">
        <v>593</v>
      </c>
      <c r="I56" s="203" t="s">
        <v>723</v>
      </c>
      <c r="L56" s="1099">
        <v>9</v>
      </c>
      <c r="M56" s="1406" t="s">
        <v>148</v>
      </c>
      <c r="N56" s="230"/>
      <c r="AF56" s="7"/>
    </row>
    <row r="57" spans="1:32" ht="15.75" x14ac:dyDescent="0.25">
      <c r="A57" s="1099">
        <v>10</v>
      </c>
      <c r="B57" s="515" t="s">
        <v>35</v>
      </c>
      <c r="C57" s="94"/>
      <c r="D57" s="934" t="s">
        <v>44</v>
      </c>
      <c r="E57" s="139"/>
      <c r="F57" s="168"/>
      <c r="G57" s="1099">
        <v>10</v>
      </c>
      <c r="H57" s="1162" t="s">
        <v>593</v>
      </c>
      <c r="I57" s="203" t="s">
        <v>723</v>
      </c>
      <c r="L57" s="1099">
        <v>10</v>
      </c>
      <c r="M57" s="2019" t="s">
        <v>1048</v>
      </c>
      <c r="N57" s="132"/>
      <c r="AF57" s="7"/>
    </row>
    <row r="58" spans="1:32" ht="15.75" x14ac:dyDescent="0.25">
      <c r="A58" s="1099">
        <v>11</v>
      </c>
      <c r="B58" s="515" t="s">
        <v>52</v>
      </c>
      <c r="C58" s="2104">
        <v>1996</v>
      </c>
      <c r="D58" s="934" t="s">
        <v>44</v>
      </c>
      <c r="E58" s="139"/>
      <c r="F58" s="168"/>
      <c r="G58" s="1099">
        <v>11</v>
      </c>
      <c r="H58" s="1162" t="s">
        <v>593</v>
      </c>
      <c r="I58" s="203" t="s">
        <v>723</v>
      </c>
      <c r="L58" s="1099">
        <v>11</v>
      </c>
      <c r="M58" s="1408"/>
      <c r="N58" s="132"/>
      <c r="AF58" s="7"/>
    </row>
    <row r="59" spans="1:32" ht="15.75" x14ac:dyDescent="0.25">
      <c r="A59" s="1099">
        <v>12</v>
      </c>
      <c r="B59" s="515" t="s">
        <v>53</v>
      </c>
      <c r="C59" s="1107" t="s">
        <v>612</v>
      </c>
      <c r="D59" s="934" t="s">
        <v>130</v>
      </c>
      <c r="E59" s="139"/>
      <c r="F59" s="168"/>
      <c r="G59" s="1099">
        <v>12</v>
      </c>
      <c r="H59" s="1162" t="s">
        <v>593</v>
      </c>
      <c r="I59" s="939" t="s">
        <v>723</v>
      </c>
      <c r="L59" s="1099">
        <v>12</v>
      </c>
      <c r="M59" s="1105" t="s">
        <v>831</v>
      </c>
      <c r="N59" s="524"/>
      <c r="AF59" s="7"/>
    </row>
    <row r="60" spans="1:32" ht="15.75" x14ac:dyDescent="0.25">
      <c r="A60" s="1099">
        <v>13</v>
      </c>
      <c r="B60" s="515" t="s">
        <v>54</v>
      </c>
      <c r="C60" s="720" t="s">
        <v>613</v>
      </c>
      <c r="D60" s="934" t="s">
        <v>130</v>
      </c>
      <c r="E60" s="139"/>
      <c r="F60" s="168"/>
      <c r="G60" s="1099">
        <v>13</v>
      </c>
      <c r="H60" s="1162" t="s">
        <v>593</v>
      </c>
      <c r="I60" s="939" t="s">
        <v>723</v>
      </c>
      <c r="L60" s="1099">
        <v>13</v>
      </c>
      <c r="M60" s="2121" t="s">
        <v>613</v>
      </c>
      <c r="N60" s="230"/>
      <c r="AF60" s="7"/>
    </row>
    <row r="61" spans="1:32" ht="15.75" x14ac:dyDescent="0.25">
      <c r="A61" s="1099">
        <v>14</v>
      </c>
      <c r="B61" s="515" t="s">
        <v>37</v>
      </c>
      <c r="C61" s="720" t="s">
        <v>614</v>
      </c>
      <c r="D61" s="934" t="s">
        <v>44</v>
      </c>
      <c r="E61" s="328" t="s">
        <v>273</v>
      </c>
      <c r="F61" s="168"/>
      <c r="G61" s="1099">
        <v>14</v>
      </c>
      <c r="H61" s="1162" t="s">
        <v>593</v>
      </c>
      <c r="I61" s="203" t="s">
        <v>723</v>
      </c>
      <c r="L61" s="1099">
        <v>14</v>
      </c>
      <c r="M61" s="2121" t="s">
        <v>614</v>
      </c>
      <c r="N61" s="230"/>
      <c r="AF61" s="7"/>
    </row>
    <row r="62" spans="1:32" ht="15.75" x14ac:dyDescent="0.25">
      <c r="A62" s="1099">
        <v>15</v>
      </c>
      <c r="B62" s="515" t="s">
        <v>55</v>
      </c>
      <c r="C62" s="1163" t="s">
        <v>901</v>
      </c>
      <c r="D62" s="934" t="s">
        <v>723</v>
      </c>
      <c r="E62" s="139"/>
      <c r="F62" s="168"/>
      <c r="G62" s="1099">
        <v>15</v>
      </c>
      <c r="H62" s="720" t="str">
        <f>H50</f>
        <v>2020-04-20</v>
      </c>
      <c r="I62" s="203" t="s">
        <v>130</v>
      </c>
      <c r="L62" s="1099">
        <v>15</v>
      </c>
      <c r="M62" s="1163" t="s">
        <v>901</v>
      </c>
      <c r="N62" s="230"/>
      <c r="AF62" s="7"/>
    </row>
    <row r="63" spans="1:32" ht="15.75" x14ac:dyDescent="0.25">
      <c r="A63" s="1099">
        <v>16</v>
      </c>
      <c r="B63" s="515" t="s">
        <v>56</v>
      </c>
      <c r="C63" s="645"/>
      <c r="D63" s="934" t="s">
        <v>44</v>
      </c>
      <c r="E63" s="328" t="s">
        <v>273</v>
      </c>
      <c r="F63" s="168"/>
      <c r="G63" s="1099">
        <v>16</v>
      </c>
      <c r="H63" s="1162" t="s">
        <v>593</v>
      </c>
      <c r="I63" s="203" t="s">
        <v>723</v>
      </c>
      <c r="L63" s="1099">
        <v>16</v>
      </c>
      <c r="M63" s="735"/>
      <c r="N63" s="230"/>
      <c r="AF63" s="7"/>
    </row>
    <row r="64" spans="1:32" ht="15.75" x14ac:dyDescent="0.25">
      <c r="A64" s="1099">
        <v>17</v>
      </c>
      <c r="B64" s="515" t="s">
        <v>57</v>
      </c>
      <c r="C64" s="78"/>
      <c r="D64" s="934" t="s">
        <v>43</v>
      </c>
      <c r="E64" s="328" t="s">
        <v>273</v>
      </c>
      <c r="F64" s="168"/>
      <c r="G64" s="1099">
        <v>17</v>
      </c>
      <c r="H64" s="1162" t="s">
        <v>593</v>
      </c>
      <c r="I64" s="203" t="s">
        <v>723</v>
      </c>
      <c r="L64" s="1099">
        <v>17</v>
      </c>
      <c r="M64" s="732"/>
      <c r="N64" s="230"/>
      <c r="AF64" s="7"/>
    </row>
    <row r="65" spans="1:32" ht="15.75" x14ac:dyDescent="0.25">
      <c r="A65" s="1099">
        <v>18</v>
      </c>
      <c r="B65" s="515" t="s">
        <v>129</v>
      </c>
      <c r="C65" s="1117" t="s">
        <v>136</v>
      </c>
      <c r="D65" s="934" t="s">
        <v>130</v>
      </c>
      <c r="E65" s="328" t="s">
        <v>273</v>
      </c>
      <c r="F65" s="168"/>
      <c r="G65" s="1099">
        <v>18</v>
      </c>
      <c r="H65" s="1162" t="s">
        <v>593</v>
      </c>
      <c r="I65" s="203" t="s">
        <v>723</v>
      </c>
      <c r="L65" s="1099">
        <v>18</v>
      </c>
      <c r="M65" s="1115" t="s">
        <v>136</v>
      </c>
      <c r="N65" s="230"/>
      <c r="AF65" s="7"/>
    </row>
    <row r="66" spans="1:32" ht="15.75" x14ac:dyDescent="0.25">
      <c r="A66" s="1099">
        <v>19</v>
      </c>
      <c r="B66" s="515" t="s">
        <v>17</v>
      </c>
      <c r="C66" s="1117" t="b">
        <v>0</v>
      </c>
      <c r="D66" s="934" t="s">
        <v>130</v>
      </c>
      <c r="E66" s="139"/>
      <c r="F66" s="168"/>
      <c r="G66" s="1099">
        <v>19</v>
      </c>
      <c r="H66" s="1162" t="s">
        <v>593</v>
      </c>
      <c r="I66" s="203" t="s">
        <v>723</v>
      </c>
      <c r="L66" s="1099">
        <v>19</v>
      </c>
      <c r="M66" s="1106" t="b">
        <v>0</v>
      </c>
      <c r="N66" s="230"/>
      <c r="AF66" s="7"/>
    </row>
    <row r="67" spans="1:32" ht="15.75" x14ac:dyDescent="0.25">
      <c r="A67" s="1099">
        <v>20</v>
      </c>
      <c r="B67" s="515" t="s">
        <v>18</v>
      </c>
      <c r="C67" s="1117" t="s">
        <v>111</v>
      </c>
      <c r="D67" s="545" t="s">
        <v>130</v>
      </c>
      <c r="E67" s="328"/>
      <c r="F67" s="168"/>
      <c r="G67" s="1099">
        <v>20</v>
      </c>
      <c r="H67" s="1162" t="s">
        <v>593</v>
      </c>
      <c r="I67" s="1099" t="s">
        <v>723</v>
      </c>
      <c r="L67" s="1099">
        <v>20</v>
      </c>
      <c r="M67" s="1115" t="s">
        <v>111</v>
      </c>
      <c r="N67" s="230"/>
      <c r="AF67" s="7"/>
    </row>
    <row r="68" spans="1:32" ht="15.75" x14ac:dyDescent="0.25">
      <c r="A68" s="1099">
        <v>21</v>
      </c>
      <c r="B68" s="515" t="s">
        <v>58</v>
      </c>
      <c r="C68" s="1117" t="b">
        <v>0</v>
      </c>
      <c r="D68" s="934" t="s">
        <v>130</v>
      </c>
      <c r="E68" s="139"/>
      <c r="F68" s="168"/>
      <c r="G68" s="1099">
        <v>21</v>
      </c>
      <c r="H68" s="1162" t="s">
        <v>593</v>
      </c>
      <c r="I68" s="203" t="s">
        <v>723</v>
      </c>
      <c r="L68" s="1099">
        <v>21</v>
      </c>
      <c r="M68" s="1115" t="b">
        <v>0</v>
      </c>
      <c r="N68" s="230"/>
      <c r="AF68" s="7"/>
    </row>
    <row r="69" spans="1:32" ht="15.75" x14ac:dyDescent="0.25">
      <c r="A69" s="1099">
        <v>22</v>
      </c>
      <c r="B69" s="515" t="s">
        <v>80</v>
      </c>
      <c r="C69" s="1118" t="s">
        <v>195</v>
      </c>
      <c r="D69" s="934" t="s">
        <v>130</v>
      </c>
      <c r="E69" s="328" t="s">
        <v>273</v>
      </c>
      <c r="F69" s="168"/>
      <c r="G69" s="1099">
        <v>22</v>
      </c>
      <c r="H69" s="1162" t="s">
        <v>593</v>
      </c>
      <c r="I69" s="203" t="s">
        <v>723</v>
      </c>
      <c r="L69" s="1099">
        <v>22</v>
      </c>
      <c r="M69" s="1095" t="s">
        <v>195</v>
      </c>
      <c r="N69" s="230"/>
      <c r="AF69" s="7"/>
    </row>
    <row r="70" spans="1:32" ht="15.75" x14ac:dyDescent="0.25">
      <c r="A70" s="1099">
        <v>23</v>
      </c>
      <c r="B70" s="515" t="s">
        <v>59</v>
      </c>
      <c r="C70" s="41">
        <f>C23</f>
        <v>2.5000000000000001E-3</v>
      </c>
      <c r="D70" s="934" t="s">
        <v>44</v>
      </c>
      <c r="E70" s="139"/>
      <c r="F70" s="168"/>
      <c r="G70" s="1099">
        <v>23</v>
      </c>
      <c r="H70" s="1162" t="s">
        <v>593</v>
      </c>
      <c r="I70" s="203" t="s">
        <v>723</v>
      </c>
      <c r="L70" s="1099">
        <v>23</v>
      </c>
      <c r="M70" s="1109">
        <f>C70</f>
        <v>2.5000000000000001E-3</v>
      </c>
      <c r="N70" s="230"/>
      <c r="AF70" s="7"/>
    </row>
    <row r="71" spans="1:32" ht="15.75" x14ac:dyDescent="0.25">
      <c r="A71" s="1099">
        <v>24</v>
      </c>
      <c r="B71" s="515" t="s">
        <v>60</v>
      </c>
      <c r="C71" s="1117" t="s">
        <v>112</v>
      </c>
      <c r="D71" s="934" t="s">
        <v>44</v>
      </c>
      <c r="E71" s="139"/>
      <c r="F71" s="168"/>
      <c r="G71" s="1099">
        <v>24</v>
      </c>
      <c r="H71" s="1162" t="s">
        <v>593</v>
      </c>
      <c r="I71" s="203" t="s">
        <v>723</v>
      </c>
      <c r="L71" s="1099">
        <v>24</v>
      </c>
      <c r="M71" s="1115" t="s">
        <v>112</v>
      </c>
      <c r="N71" s="230"/>
      <c r="AF71" s="7"/>
    </row>
    <row r="72" spans="1:32" ht="15.75" x14ac:dyDescent="0.25">
      <c r="A72" s="1099">
        <v>25</v>
      </c>
      <c r="B72" s="515" t="s">
        <v>61</v>
      </c>
      <c r="C72" s="39"/>
      <c r="D72" s="934" t="s">
        <v>44</v>
      </c>
      <c r="E72" s="139"/>
      <c r="F72" s="168"/>
      <c r="G72" s="1099">
        <v>25</v>
      </c>
      <c r="H72" s="1162" t="s">
        <v>593</v>
      </c>
      <c r="I72" s="203" t="s">
        <v>723</v>
      </c>
      <c r="L72" s="1099">
        <v>25</v>
      </c>
      <c r="M72" s="1116"/>
      <c r="N72" s="230"/>
      <c r="AF72" s="7"/>
    </row>
    <row r="73" spans="1:32" ht="15.75" x14ac:dyDescent="0.25">
      <c r="A73" s="1099">
        <v>26</v>
      </c>
      <c r="B73" s="515" t="s">
        <v>62</v>
      </c>
      <c r="C73" s="39"/>
      <c r="D73" s="934" t="s">
        <v>44</v>
      </c>
      <c r="E73" s="139"/>
      <c r="F73" s="168"/>
      <c r="G73" s="1099">
        <v>26</v>
      </c>
      <c r="H73" s="1162" t="s">
        <v>593</v>
      </c>
      <c r="I73" s="203" t="s">
        <v>723</v>
      </c>
      <c r="L73" s="1099">
        <v>26</v>
      </c>
      <c r="M73" s="1116"/>
      <c r="N73" s="230"/>
      <c r="AF73" s="7"/>
    </row>
    <row r="74" spans="1:32" ht="15.75" x14ac:dyDescent="0.25">
      <c r="A74" s="1099">
        <v>27</v>
      </c>
      <c r="B74" s="515" t="s">
        <v>63</v>
      </c>
      <c r="C74" s="39"/>
      <c r="D74" s="934" t="s">
        <v>44</v>
      </c>
      <c r="E74" s="139"/>
      <c r="F74" s="168"/>
      <c r="G74" s="1099">
        <v>27</v>
      </c>
      <c r="H74" s="1162" t="s">
        <v>593</v>
      </c>
      <c r="I74" s="203" t="s">
        <v>723</v>
      </c>
      <c r="L74" s="1099">
        <v>27</v>
      </c>
      <c r="M74" s="1116"/>
      <c r="N74" s="230"/>
      <c r="AF74" s="7"/>
    </row>
    <row r="75" spans="1:32" ht="15.75" x14ac:dyDescent="0.25">
      <c r="A75" s="1099">
        <v>28</v>
      </c>
      <c r="B75" s="515" t="s">
        <v>64</v>
      </c>
      <c r="C75" s="39"/>
      <c r="D75" s="934" t="s">
        <v>44</v>
      </c>
      <c r="E75" s="139"/>
      <c r="F75" s="168"/>
      <c r="G75" s="1099">
        <v>28</v>
      </c>
      <c r="H75" s="1162" t="s">
        <v>593</v>
      </c>
      <c r="I75" s="203" t="s">
        <v>723</v>
      </c>
      <c r="L75" s="1099">
        <v>28</v>
      </c>
      <c r="M75" s="1116"/>
      <c r="N75" s="230"/>
      <c r="AF75" s="7"/>
    </row>
    <row r="76" spans="1:32" ht="15.75" x14ac:dyDescent="0.25">
      <c r="A76" s="1099">
        <v>29</v>
      </c>
      <c r="B76" s="515" t="s">
        <v>65</v>
      </c>
      <c r="C76" s="39"/>
      <c r="D76" s="934" t="s">
        <v>44</v>
      </c>
      <c r="E76" s="139"/>
      <c r="F76" s="168"/>
      <c r="G76" s="1099">
        <v>29</v>
      </c>
      <c r="H76" s="1162" t="s">
        <v>593</v>
      </c>
      <c r="I76" s="203" t="s">
        <v>723</v>
      </c>
      <c r="L76" s="1099">
        <v>29</v>
      </c>
      <c r="M76" s="1116"/>
      <c r="N76" s="230"/>
      <c r="AF76" s="7"/>
    </row>
    <row r="77" spans="1:32" ht="15.75" x14ac:dyDescent="0.25">
      <c r="A77" s="1099">
        <v>30</v>
      </c>
      <c r="B77" s="515" t="s">
        <v>66</v>
      </c>
      <c r="C77" s="39"/>
      <c r="D77" s="934" t="s">
        <v>44</v>
      </c>
      <c r="E77" s="139"/>
      <c r="F77" s="168"/>
      <c r="G77" s="1099">
        <v>30</v>
      </c>
      <c r="H77" s="1162" t="s">
        <v>593</v>
      </c>
      <c r="I77" s="203" t="s">
        <v>723</v>
      </c>
      <c r="L77" s="1099">
        <v>30</v>
      </c>
      <c r="M77" s="1116"/>
      <c r="N77" s="230"/>
      <c r="AF77" s="7"/>
    </row>
    <row r="78" spans="1:32" ht="15.75" x14ac:dyDescent="0.25">
      <c r="A78" s="1099">
        <v>31</v>
      </c>
      <c r="B78" s="515" t="s">
        <v>67</v>
      </c>
      <c r="C78" s="39"/>
      <c r="D78" s="934" t="s">
        <v>44</v>
      </c>
      <c r="E78" s="139"/>
      <c r="F78" s="168"/>
      <c r="G78" s="1099">
        <v>31</v>
      </c>
      <c r="H78" s="1162" t="s">
        <v>593</v>
      </c>
      <c r="I78" s="203" t="s">
        <v>723</v>
      </c>
      <c r="L78" s="1099">
        <v>31</v>
      </c>
      <c r="M78" s="1116"/>
      <c r="N78" s="230"/>
      <c r="AF78" s="7"/>
    </row>
    <row r="79" spans="1:32" ht="15.75" x14ac:dyDescent="0.25">
      <c r="A79" s="1099">
        <v>32</v>
      </c>
      <c r="B79" s="515" t="s">
        <v>68</v>
      </c>
      <c r="C79" s="39"/>
      <c r="D79" s="934" t="s">
        <v>44</v>
      </c>
      <c r="E79" s="139"/>
      <c r="F79" s="168"/>
      <c r="G79" s="1099">
        <v>32</v>
      </c>
      <c r="H79" s="1162" t="s">
        <v>593</v>
      </c>
      <c r="I79" s="203" t="s">
        <v>723</v>
      </c>
      <c r="L79" s="1099">
        <v>32</v>
      </c>
      <c r="M79" s="1116"/>
      <c r="N79" s="230"/>
      <c r="AF79" s="7"/>
    </row>
    <row r="80" spans="1:32" ht="15.75" x14ac:dyDescent="0.25">
      <c r="A80" s="1099">
        <v>35</v>
      </c>
      <c r="B80" s="515" t="s">
        <v>72</v>
      </c>
      <c r="C80" s="39"/>
      <c r="D80" s="934" t="s">
        <v>43</v>
      </c>
      <c r="E80" s="139"/>
      <c r="F80" s="168"/>
      <c r="G80" s="1099">
        <v>35</v>
      </c>
      <c r="H80" s="1162" t="s">
        <v>593</v>
      </c>
      <c r="I80" s="203" t="s">
        <v>723</v>
      </c>
      <c r="L80" s="1099">
        <v>35</v>
      </c>
      <c r="M80" s="1116"/>
      <c r="N80" s="230"/>
      <c r="AF80" s="7"/>
    </row>
    <row r="81" spans="1:32" ht="15.75" x14ac:dyDescent="0.25">
      <c r="A81" s="1099">
        <v>36</v>
      </c>
      <c r="B81" s="515" t="s">
        <v>73</v>
      </c>
      <c r="C81" s="39"/>
      <c r="D81" s="934" t="s">
        <v>44</v>
      </c>
      <c r="E81" s="139"/>
      <c r="F81" s="168"/>
      <c r="G81" s="1099">
        <v>36</v>
      </c>
      <c r="H81" s="1162" t="s">
        <v>593</v>
      </c>
      <c r="I81" s="203" t="s">
        <v>723</v>
      </c>
      <c r="L81" s="1099">
        <v>36</v>
      </c>
      <c r="M81" s="1116"/>
      <c r="N81" s="230"/>
      <c r="AF81" s="7"/>
    </row>
    <row r="82" spans="1:32" ht="15.75" x14ac:dyDescent="0.25">
      <c r="A82" s="1099">
        <v>37</v>
      </c>
      <c r="B82" s="515" t="s">
        <v>69</v>
      </c>
      <c r="C82" s="42">
        <f>C21</f>
        <v>5252961.538461539</v>
      </c>
      <c r="D82" s="934" t="s">
        <v>130</v>
      </c>
      <c r="E82" s="139"/>
      <c r="F82" s="168"/>
      <c r="G82" s="1099">
        <v>37</v>
      </c>
      <c r="H82" s="1162" t="s">
        <v>593</v>
      </c>
      <c r="I82" s="939" t="s">
        <v>723</v>
      </c>
      <c r="L82" s="1099">
        <v>37</v>
      </c>
      <c r="M82" s="2017">
        <v>0</v>
      </c>
      <c r="N82" s="328" t="s">
        <v>273</v>
      </c>
      <c r="AF82" s="7"/>
    </row>
    <row r="83" spans="1:32" ht="15.75" x14ac:dyDescent="0.25">
      <c r="A83" s="1099">
        <v>38</v>
      </c>
      <c r="B83" s="515" t="s">
        <v>70</v>
      </c>
      <c r="C83" s="1119">
        <f>C24</f>
        <v>5252998.017361111</v>
      </c>
      <c r="D83" s="934" t="s">
        <v>44</v>
      </c>
      <c r="E83" s="139"/>
      <c r="F83" s="168"/>
      <c r="G83" s="1099">
        <v>38</v>
      </c>
      <c r="H83" s="1162" t="s">
        <v>593</v>
      </c>
      <c r="I83" s="203" t="s">
        <v>723</v>
      </c>
      <c r="L83" s="1099">
        <v>38</v>
      </c>
      <c r="M83" s="1108">
        <f>C83</f>
        <v>5252998.017361111</v>
      </c>
      <c r="N83" s="230"/>
      <c r="AF83" s="7"/>
    </row>
    <row r="84" spans="1:32" ht="15.75" x14ac:dyDescent="0.25">
      <c r="A84" s="1099">
        <v>39</v>
      </c>
      <c r="B84" s="515" t="s">
        <v>71</v>
      </c>
      <c r="C84" s="1119" t="s">
        <v>160</v>
      </c>
      <c r="D84" s="934" t="s">
        <v>130</v>
      </c>
      <c r="E84" s="139"/>
      <c r="F84" s="168"/>
      <c r="G84" s="1099">
        <v>39</v>
      </c>
      <c r="H84" s="1162" t="s">
        <v>593</v>
      </c>
      <c r="I84" s="939" t="s">
        <v>723</v>
      </c>
      <c r="L84" s="1099">
        <v>39</v>
      </c>
      <c r="M84" s="1108" t="str">
        <f>C84</f>
        <v>USD</v>
      </c>
      <c r="N84" s="230"/>
      <c r="AF84" s="7"/>
    </row>
    <row r="85" spans="1:32" ht="15.75" x14ac:dyDescent="0.25">
      <c r="A85" s="1099">
        <v>73</v>
      </c>
      <c r="B85" s="515" t="s">
        <v>81</v>
      </c>
      <c r="C85" s="1807" t="b">
        <v>1</v>
      </c>
      <c r="D85" s="545" t="s">
        <v>130</v>
      </c>
      <c r="E85" s="328" t="s">
        <v>273</v>
      </c>
      <c r="F85" s="168"/>
      <c r="G85" s="1099">
        <v>73</v>
      </c>
      <c r="H85" s="1162" t="s">
        <v>593</v>
      </c>
      <c r="I85" s="942" t="s">
        <v>723</v>
      </c>
      <c r="L85" s="1099">
        <v>73</v>
      </c>
      <c r="M85" s="2123" t="b">
        <v>0</v>
      </c>
      <c r="N85" s="230"/>
      <c r="AF85" s="7"/>
    </row>
    <row r="86" spans="1:32" ht="15.75" x14ac:dyDescent="0.25">
      <c r="A86" s="1099">
        <v>74</v>
      </c>
      <c r="B86" s="515" t="s">
        <v>78</v>
      </c>
      <c r="C86" s="1163" t="s">
        <v>901</v>
      </c>
      <c r="D86" s="935" t="s">
        <v>723</v>
      </c>
      <c r="E86" s="328"/>
      <c r="F86" s="168"/>
      <c r="G86" s="1099">
        <v>74</v>
      </c>
      <c r="H86" s="1162" t="s">
        <v>593</v>
      </c>
      <c r="I86" s="203" t="s">
        <v>723</v>
      </c>
      <c r="L86" s="1099">
        <v>74</v>
      </c>
      <c r="M86" s="1163" t="s">
        <v>901</v>
      </c>
      <c r="N86" s="230"/>
      <c r="AF86" s="7"/>
    </row>
    <row r="87" spans="1:32" ht="15.75" x14ac:dyDescent="0.25">
      <c r="A87" s="1099">
        <v>75</v>
      </c>
      <c r="B87" s="515" t="s">
        <v>19</v>
      </c>
      <c r="C87" s="1095" t="s">
        <v>113</v>
      </c>
      <c r="D87" s="545" t="s">
        <v>44</v>
      </c>
      <c r="E87" s="328"/>
      <c r="F87" s="168"/>
      <c r="G87" s="1099">
        <v>75</v>
      </c>
      <c r="H87" s="1162" t="s">
        <v>593</v>
      </c>
      <c r="I87" s="203" t="s">
        <v>723</v>
      </c>
      <c r="L87" s="1099">
        <v>75</v>
      </c>
      <c r="M87" s="1411" t="s">
        <v>113</v>
      </c>
      <c r="N87" s="230"/>
      <c r="AF87" s="7"/>
    </row>
    <row r="88" spans="1:32" ht="15.75" x14ac:dyDescent="0.25">
      <c r="A88" s="1099">
        <v>76</v>
      </c>
      <c r="B88" s="1006" t="s">
        <v>30</v>
      </c>
      <c r="C88" s="39"/>
      <c r="D88" s="545" t="s">
        <v>44</v>
      </c>
      <c r="E88" s="139"/>
      <c r="F88" s="168"/>
      <c r="G88" s="1099">
        <v>76</v>
      </c>
      <c r="H88" s="1162" t="s">
        <v>593</v>
      </c>
      <c r="I88" s="203" t="s">
        <v>723</v>
      </c>
      <c r="L88" s="1099">
        <v>76</v>
      </c>
      <c r="M88" s="1116"/>
      <c r="N88" s="230"/>
    </row>
    <row r="89" spans="1:32" ht="15.75" x14ac:dyDescent="0.25">
      <c r="A89" s="1099">
        <v>77</v>
      </c>
      <c r="B89" s="1006" t="s">
        <v>31</v>
      </c>
      <c r="C89" s="39"/>
      <c r="D89" s="545" t="s">
        <v>44</v>
      </c>
      <c r="E89" s="139"/>
      <c r="F89" s="168"/>
      <c r="G89" s="1099">
        <v>77</v>
      </c>
      <c r="H89" s="1162" t="s">
        <v>593</v>
      </c>
      <c r="I89" s="203" t="s">
        <v>723</v>
      </c>
      <c r="L89" s="1099">
        <v>77</v>
      </c>
      <c r="M89" s="1116"/>
      <c r="N89" s="230"/>
    </row>
    <row r="90" spans="1:32" ht="15.75" x14ac:dyDescent="0.25">
      <c r="A90" s="1099">
        <v>78</v>
      </c>
      <c r="B90" s="1006" t="s">
        <v>77</v>
      </c>
      <c r="C90" s="728" t="str">
        <f>F17</f>
        <v>US912810PX00</v>
      </c>
      <c r="D90" s="545" t="s">
        <v>44</v>
      </c>
      <c r="E90" s="139"/>
      <c r="F90" s="168"/>
      <c r="G90" s="1099">
        <v>78</v>
      </c>
      <c r="H90" s="1162" t="s">
        <v>593</v>
      </c>
      <c r="I90" s="1096" t="s">
        <v>723</v>
      </c>
      <c r="L90" s="1099">
        <v>78</v>
      </c>
      <c r="M90" s="729" t="str">
        <f>C90</f>
        <v>US912810PX00</v>
      </c>
      <c r="N90" s="230"/>
    </row>
    <row r="91" spans="1:32" ht="15.75" x14ac:dyDescent="0.25">
      <c r="A91" s="1099">
        <v>79</v>
      </c>
      <c r="B91" s="1006" t="s">
        <v>76</v>
      </c>
      <c r="C91" s="1118" t="s">
        <v>373</v>
      </c>
      <c r="D91" s="545" t="s">
        <v>44</v>
      </c>
      <c r="E91" s="139"/>
      <c r="F91" s="168"/>
      <c r="G91" s="1099">
        <v>79</v>
      </c>
      <c r="H91" s="1162" t="s">
        <v>593</v>
      </c>
      <c r="I91" s="1096" t="s">
        <v>723</v>
      </c>
      <c r="L91" s="1099">
        <v>79</v>
      </c>
      <c r="M91" s="1095" t="s">
        <v>373</v>
      </c>
      <c r="N91" s="230"/>
    </row>
    <row r="92" spans="1:32" ht="15.75" x14ac:dyDescent="0.25">
      <c r="A92" s="1099">
        <v>83</v>
      </c>
      <c r="B92" s="1006" t="s">
        <v>20</v>
      </c>
      <c r="C92" s="1119">
        <f>C19</f>
        <v>5000000</v>
      </c>
      <c r="D92" s="545" t="s">
        <v>44</v>
      </c>
      <c r="E92" s="139"/>
      <c r="F92" s="168"/>
      <c r="G92" s="1099">
        <v>83</v>
      </c>
      <c r="H92" s="1162" t="s">
        <v>593</v>
      </c>
      <c r="I92" s="1099" t="s">
        <v>723</v>
      </c>
      <c r="L92" s="1099">
        <v>83</v>
      </c>
      <c r="M92" s="1113">
        <f>C19</f>
        <v>5000000</v>
      </c>
      <c r="N92" s="230"/>
    </row>
    <row r="93" spans="1:32" ht="15.75" x14ac:dyDescent="0.25">
      <c r="A93" s="1099">
        <v>85</v>
      </c>
      <c r="B93" s="515" t="s">
        <v>21</v>
      </c>
      <c r="C93" s="1118" t="s">
        <v>160</v>
      </c>
      <c r="D93" s="545" t="s">
        <v>43</v>
      </c>
      <c r="E93" s="139"/>
      <c r="F93" s="168"/>
      <c r="G93" s="1099">
        <v>85</v>
      </c>
      <c r="H93" s="1162" t="s">
        <v>593</v>
      </c>
      <c r="I93" s="1099" t="s">
        <v>723</v>
      </c>
      <c r="L93" s="1099">
        <v>85</v>
      </c>
      <c r="M93" s="1095" t="s">
        <v>160</v>
      </c>
      <c r="N93" s="230"/>
    </row>
    <row r="94" spans="1:32" ht="15.75" x14ac:dyDescent="0.25">
      <c r="A94" s="1099">
        <v>86</v>
      </c>
      <c r="B94" s="515" t="s">
        <v>22</v>
      </c>
      <c r="C94" s="39"/>
      <c r="D94" s="545" t="s">
        <v>43</v>
      </c>
      <c r="E94" s="328" t="s">
        <v>273</v>
      </c>
      <c r="F94" s="168"/>
      <c r="G94" s="1099">
        <v>86</v>
      </c>
      <c r="H94" s="1162" t="s">
        <v>593</v>
      </c>
      <c r="I94" s="1099" t="s">
        <v>723</v>
      </c>
      <c r="L94" s="1099">
        <v>86</v>
      </c>
      <c r="M94" s="1238"/>
      <c r="N94" s="230"/>
    </row>
    <row r="95" spans="1:32" s="7" customFormat="1" ht="15.75" x14ac:dyDescent="0.25">
      <c r="A95" s="1099">
        <v>87</v>
      </c>
      <c r="B95" s="515" t="s">
        <v>23</v>
      </c>
      <c r="C95" s="1125">
        <f>(C20/C19)*100</f>
        <v>107.20329670329672</v>
      </c>
      <c r="D95" s="545" t="s">
        <v>44</v>
      </c>
      <c r="E95" s="328" t="s">
        <v>273</v>
      </c>
      <c r="F95" s="168"/>
      <c r="G95" s="1099">
        <v>87</v>
      </c>
      <c r="H95" s="1162" t="s">
        <v>593</v>
      </c>
      <c r="I95" s="1099" t="s">
        <v>723</v>
      </c>
      <c r="L95" s="1099">
        <v>87</v>
      </c>
      <c r="M95" s="521">
        <f>C95</f>
        <v>107.20329670329672</v>
      </c>
      <c r="N95" s="230"/>
      <c r="AF95"/>
    </row>
    <row r="96" spans="1:32" s="7" customFormat="1" ht="15.75" x14ac:dyDescent="0.25">
      <c r="A96" s="1099">
        <v>88</v>
      </c>
      <c r="B96" s="515" t="s">
        <v>24</v>
      </c>
      <c r="C96" s="1113">
        <f>C20</f>
        <v>5360164.8351648357</v>
      </c>
      <c r="D96" s="545" t="s">
        <v>44</v>
      </c>
      <c r="E96" s="328" t="s">
        <v>273</v>
      </c>
      <c r="F96" s="643"/>
      <c r="G96" s="1099">
        <v>88</v>
      </c>
      <c r="H96" s="1162" t="s">
        <v>593</v>
      </c>
      <c r="I96" s="1099" t="s">
        <v>723</v>
      </c>
      <c r="L96" s="1099">
        <v>88</v>
      </c>
      <c r="M96" s="1113">
        <f t="shared" ref="M96:M97" si="1">C96</f>
        <v>5360164.8351648357</v>
      </c>
      <c r="N96" s="230"/>
      <c r="AF96"/>
    </row>
    <row r="97" spans="1:32" s="7" customFormat="1" ht="15.75" x14ac:dyDescent="0.25">
      <c r="A97" s="1099">
        <v>89</v>
      </c>
      <c r="B97" s="515" t="s">
        <v>25</v>
      </c>
      <c r="C97" s="1126">
        <f>F21</f>
        <v>0.02</v>
      </c>
      <c r="D97" s="545" t="s">
        <v>44</v>
      </c>
      <c r="E97" s="139"/>
      <c r="F97" s="168"/>
      <c r="G97" s="1099">
        <v>89</v>
      </c>
      <c r="H97" s="1162" t="s">
        <v>593</v>
      </c>
      <c r="I97" s="1099" t="s">
        <v>723</v>
      </c>
      <c r="L97" s="1099">
        <v>89</v>
      </c>
      <c r="M97" s="1129">
        <f t="shared" si="1"/>
        <v>0.02</v>
      </c>
      <c r="N97" s="230"/>
      <c r="AF97"/>
    </row>
    <row r="98" spans="1:32" s="7" customFormat="1" ht="15.75" x14ac:dyDescent="0.25">
      <c r="A98" s="1099">
        <v>90</v>
      </c>
      <c r="B98" s="515" t="s">
        <v>26</v>
      </c>
      <c r="C98" s="1118" t="s">
        <v>114</v>
      </c>
      <c r="D98" s="545" t="s">
        <v>44</v>
      </c>
      <c r="E98" s="139"/>
      <c r="F98" s="168"/>
      <c r="G98" s="1099">
        <v>90</v>
      </c>
      <c r="H98" s="1162" t="s">
        <v>593</v>
      </c>
      <c r="I98" s="1099" t="s">
        <v>723</v>
      </c>
      <c r="L98" s="1099">
        <v>90</v>
      </c>
      <c r="M98" s="1095" t="s">
        <v>114</v>
      </c>
      <c r="N98" s="230"/>
      <c r="AF98"/>
    </row>
    <row r="99" spans="1:32" s="7" customFormat="1" ht="15.75" x14ac:dyDescent="0.25">
      <c r="A99" s="1099">
        <v>91</v>
      </c>
      <c r="B99" s="515" t="s">
        <v>27</v>
      </c>
      <c r="C99" s="1010" t="s">
        <v>826</v>
      </c>
      <c r="D99" s="545" t="s">
        <v>44</v>
      </c>
      <c r="E99" s="328" t="s">
        <v>273</v>
      </c>
      <c r="F99" s="168"/>
      <c r="G99" s="1099">
        <v>91</v>
      </c>
      <c r="H99" s="1162" t="s">
        <v>593</v>
      </c>
      <c r="I99" s="1099" t="s">
        <v>723</v>
      </c>
      <c r="L99" s="1099">
        <v>91</v>
      </c>
      <c r="M99" s="518" t="s">
        <v>826</v>
      </c>
      <c r="N99" s="230"/>
      <c r="AF99"/>
    </row>
    <row r="100" spans="1:32" s="7" customFormat="1" ht="15.75" x14ac:dyDescent="0.25">
      <c r="A100" s="1099">
        <v>92</v>
      </c>
      <c r="B100" s="515" t="s">
        <v>28</v>
      </c>
      <c r="C100" s="1118" t="s">
        <v>162</v>
      </c>
      <c r="D100" s="545" t="s">
        <v>44</v>
      </c>
      <c r="E100" s="139"/>
      <c r="F100" s="168"/>
      <c r="G100" s="1099">
        <v>92</v>
      </c>
      <c r="H100" s="1162" t="s">
        <v>593</v>
      </c>
      <c r="I100" s="1099" t="s">
        <v>723</v>
      </c>
      <c r="L100" s="1099">
        <v>92</v>
      </c>
      <c r="M100" s="1095" t="s">
        <v>162</v>
      </c>
      <c r="N100" s="230"/>
      <c r="AF100"/>
    </row>
    <row r="101" spans="1:32" s="7" customFormat="1" ht="15.75" x14ac:dyDescent="0.25">
      <c r="A101" s="1099">
        <v>93</v>
      </c>
      <c r="B101" s="515" t="s">
        <v>75</v>
      </c>
      <c r="C101" s="1011" t="str">
        <f>F18</f>
        <v>254900HROIFWPRGM1V77</v>
      </c>
      <c r="D101" s="545" t="s">
        <v>44</v>
      </c>
      <c r="E101" s="139"/>
      <c r="F101" s="168"/>
      <c r="G101" s="1099">
        <v>93</v>
      </c>
      <c r="H101" s="1162" t="s">
        <v>593</v>
      </c>
      <c r="I101" s="1099" t="s">
        <v>723</v>
      </c>
      <c r="L101" s="1099">
        <v>93</v>
      </c>
      <c r="M101" s="90" t="str">
        <f>C101</f>
        <v>254900HROIFWPRGM1V77</v>
      </c>
      <c r="N101" s="230"/>
      <c r="AF101"/>
    </row>
    <row r="102" spans="1:32" s="7" customFormat="1" ht="15.75" x14ac:dyDescent="0.25">
      <c r="A102" s="1099">
        <v>94</v>
      </c>
      <c r="B102" s="515" t="s">
        <v>74</v>
      </c>
      <c r="C102" s="1118" t="s">
        <v>116</v>
      </c>
      <c r="D102" s="545" t="s">
        <v>44</v>
      </c>
      <c r="E102" s="139"/>
      <c r="F102" s="168"/>
      <c r="G102" s="1099">
        <v>94</v>
      </c>
      <c r="H102" s="1162" t="s">
        <v>593</v>
      </c>
      <c r="I102" s="1099" t="s">
        <v>723</v>
      </c>
      <c r="L102" s="1099">
        <v>94</v>
      </c>
      <c r="M102" s="1095" t="s">
        <v>116</v>
      </c>
      <c r="N102" s="230"/>
      <c r="AF102"/>
    </row>
    <row r="103" spans="1:32" s="7" customFormat="1" ht="15.75" x14ac:dyDescent="0.25">
      <c r="A103" s="1099">
        <v>95</v>
      </c>
      <c r="B103" s="1006" t="s">
        <v>38</v>
      </c>
      <c r="C103" s="186" t="b">
        <v>1</v>
      </c>
      <c r="D103" s="545" t="s">
        <v>44</v>
      </c>
      <c r="E103" s="328"/>
      <c r="F103" s="168"/>
      <c r="G103" s="1099">
        <v>95</v>
      </c>
      <c r="H103" s="1162" t="s">
        <v>593</v>
      </c>
      <c r="I103" s="1099" t="s">
        <v>723</v>
      </c>
      <c r="L103" s="1099">
        <v>95</v>
      </c>
      <c r="M103" s="1097" t="b">
        <v>1</v>
      </c>
      <c r="N103" s="230"/>
    </row>
    <row r="104" spans="1:32" s="7" customFormat="1" ht="15.75" x14ac:dyDescent="0.25">
      <c r="A104" s="203">
        <v>96</v>
      </c>
      <c r="B104" s="526" t="s">
        <v>36</v>
      </c>
      <c r="C104" s="1124"/>
      <c r="D104" s="545" t="s">
        <v>44</v>
      </c>
      <c r="E104" s="201"/>
      <c r="F104" s="168"/>
      <c r="G104" s="203">
        <v>96</v>
      </c>
      <c r="H104" s="1162" t="s">
        <v>593</v>
      </c>
      <c r="I104" s="1099" t="s">
        <v>723</v>
      </c>
      <c r="L104" s="203">
        <v>96</v>
      </c>
      <c r="M104" s="1128"/>
      <c r="N104" s="230"/>
    </row>
    <row r="105" spans="1:32" s="7" customFormat="1" ht="15.75" x14ac:dyDescent="0.25">
      <c r="A105" s="203">
        <v>97</v>
      </c>
      <c r="B105" s="526" t="s">
        <v>32</v>
      </c>
      <c r="C105" s="39"/>
      <c r="D105" s="545" t="s">
        <v>44</v>
      </c>
      <c r="E105" s="328"/>
      <c r="F105" s="168"/>
      <c r="G105" s="203">
        <v>97</v>
      </c>
      <c r="H105" s="1162" t="s">
        <v>593</v>
      </c>
      <c r="I105" s="1099" t="s">
        <v>723</v>
      </c>
      <c r="L105" s="203">
        <v>97</v>
      </c>
      <c r="M105" s="1353" t="s">
        <v>846</v>
      </c>
      <c r="N105" s="524" t="s">
        <v>273</v>
      </c>
    </row>
    <row r="106" spans="1:32" s="7" customFormat="1" ht="15.75" x14ac:dyDescent="0.25">
      <c r="A106" s="203">
        <v>98</v>
      </c>
      <c r="B106" s="526" t="s">
        <v>39</v>
      </c>
      <c r="C106" s="1118" t="s">
        <v>47</v>
      </c>
      <c r="D106" s="934" t="s">
        <v>130</v>
      </c>
      <c r="E106" s="139"/>
      <c r="F106" s="168"/>
      <c r="G106" s="203">
        <v>98</v>
      </c>
      <c r="H106" s="1118" t="s">
        <v>48</v>
      </c>
      <c r="I106" s="203" t="s">
        <v>130</v>
      </c>
      <c r="L106" s="203">
        <v>98</v>
      </c>
      <c r="M106" s="1115" t="s">
        <v>47</v>
      </c>
      <c r="N106" s="230"/>
    </row>
    <row r="107" spans="1:32" s="7" customFormat="1" ht="15.75" x14ac:dyDescent="0.25">
      <c r="A107" s="203">
        <v>99</v>
      </c>
      <c r="B107" s="528" t="s">
        <v>29</v>
      </c>
      <c r="C107" s="1118" t="s">
        <v>117</v>
      </c>
      <c r="D107" s="934" t="s">
        <v>130</v>
      </c>
      <c r="E107" s="135"/>
      <c r="F107" s="516"/>
      <c r="G107" s="203">
        <v>99</v>
      </c>
      <c r="H107" s="1162" t="s">
        <v>593</v>
      </c>
      <c r="I107" s="203" t="s">
        <v>723</v>
      </c>
      <c r="L107" s="203">
        <v>99</v>
      </c>
      <c r="M107" s="1115" t="s">
        <v>117</v>
      </c>
      <c r="N107" s="230"/>
    </row>
    <row r="108" spans="1:32" s="7" customFormat="1" ht="15.75" x14ac:dyDescent="0.25">
      <c r="A108" s="134" t="s">
        <v>122</v>
      </c>
      <c r="C108" s="63">
        <v>47</v>
      </c>
      <c r="E108" s="168"/>
      <c r="F108" s="168"/>
      <c r="G108" s="134"/>
      <c r="H108" s="63">
        <v>8</v>
      </c>
      <c r="I108" s="53"/>
      <c r="L108" s="134"/>
      <c r="M108" s="15">
        <v>52</v>
      </c>
    </row>
    <row r="109" spans="1:32" s="7" customFormat="1" x14ac:dyDescent="0.25">
      <c r="E109" s="168"/>
      <c r="F109" s="168"/>
    </row>
    <row r="110" spans="1:32" s="7" customFormat="1" ht="15.75" customHeight="1" x14ac:dyDescent="0.25">
      <c r="A110" s="635">
        <v>1.1000000000000001</v>
      </c>
      <c r="B110" s="2257" t="s">
        <v>158</v>
      </c>
      <c r="C110" s="2257"/>
      <c r="D110" s="2257"/>
      <c r="E110" s="2257"/>
      <c r="F110" s="168"/>
      <c r="L110" s="1405">
        <v>2.1</v>
      </c>
      <c r="M110" s="2224" t="s">
        <v>844</v>
      </c>
      <c r="N110" s="2224"/>
      <c r="O110" s="725"/>
      <c r="P110" s="725"/>
    </row>
    <row r="111" spans="1:32" s="7" customFormat="1" ht="15.75" customHeight="1" x14ac:dyDescent="0.25">
      <c r="A111" s="635">
        <v>1.7</v>
      </c>
      <c r="B111" s="2222" t="s">
        <v>380</v>
      </c>
      <c r="C111" s="2222"/>
      <c r="D111" s="2222"/>
      <c r="E111" s="2222"/>
      <c r="F111" s="168"/>
      <c r="G111" s="341"/>
      <c r="L111" s="2267">
        <v>2.37</v>
      </c>
      <c r="M111" s="2225" t="s">
        <v>1226</v>
      </c>
      <c r="N111" s="2227"/>
    </row>
    <row r="112" spans="1:32" s="7" customFormat="1" ht="15.75" customHeight="1" x14ac:dyDescent="0.25">
      <c r="A112" s="635">
        <v>1.8</v>
      </c>
      <c r="B112" s="2222" t="s">
        <v>381</v>
      </c>
      <c r="C112" s="2222"/>
      <c r="D112" s="2222"/>
      <c r="E112" s="2222"/>
      <c r="L112" s="2269"/>
      <c r="M112" s="2242"/>
      <c r="N112" s="2244"/>
      <c r="O112" s="640"/>
      <c r="P112" s="640"/>
    </row>
    <row r="113" spans="1:32" s="7" customFormat="1" ht="15.75" x14ac:dyDescent="0.25">
      <c r="A113" s="635">
        <v>1.1299999999999999</v>
      </c>
      <c r="B113" s="2219" t="s">
        <v>737</v>
      </c>
      <c r="C113" s="2220"/>
      <c r="D113" s="2220"/>
      <c r="E113" s="2221"/>
      <c r="L113" s="2340">
        <v>2.97</v>
      </c>
      <c r="M113" s="2224" t="s">
        <v>845</v>
      </c>
      <c r="N113" s="2224"/>
      <c r="O113" s="640"/>
      <c r="P113" s="640"/>
    </row>
    <row r="114" spans="1:32" s="7" customFormat="1" ht="15.75" customHeight="1" x14ac:dyDescent="0.25">
      <c r="A114" s="635">
        <v>2.1</v>
      </c>
      <c r="B114" s="2222" t="s">
        <v>842</v>
      </c>
      <c r="C114" s="2222"/>
      <c r="D114" s="2222"/>
      <c r="E114" s="2222"/>
      <c r="L114" s="2340"/>
      <c r="M114" s="2224"/>
      <c r="N114" s="2224"/>
      <c r="O114" s="168"/>
      <c r="P114" s="168"/>
    </row>
    <row r="115" spans="1:32" s="7" customFormat="1" ht="15.75" customHeight="1" x14ac:dyDescent="0.25">
      <c r="A115" s="2258">
        <v>2.9</v>
      </c>
      <c r="B115" s="2225" t="s">
        <v>1152</v>
      </c>
      <c r="C115" s="2226"/>
      <c r="D115" s="2226"/>
      <c r="E115" s="2227"/>
      <c r="L115" s="2027"/>
      <c r="M115" s="2016"/>
      <c r="N115" s="2016"/>
      <c r="O115" s="168"/>
      <c r="P115" s="168"/>
    </row>
    <row r="116" spans="1:32" s="7" customFormat="1" ht="15.75" customHeight="1" x14ac:dyDescent="0.25">
      <c r="A116" s="2259"/>
      <c r="B116" s="2242"/>
      <c r="C116" s="2243"/>
      <c r="D116" s="2243"/>
      <c r="E116" s="2244"/>
      <c r="L116" s="2027"/>
      <c r="M116" s="2016"/>
      <c r="N116" s="2016"/>
      <c r="O116" s="168"/>
      <c r="P116" s="168"/>
    </row>
    <row r="117" spans="1:32" s="7" customFormat="1" ht="15.75" x14ac:dyDescent="0.25">
      <c r="A117" s="635">
        <v>2.16</v>
      </c>
      <c r="B117" s="2219" t="s">
        <v>928</v>
      </c>
      <c r="C117" s="2220"/>
      <c r="D117" s="2220"/>
      <c r="E117" s="2221"/>
      <c r="F117" s="484"/>
      <c r="AF117"/>
    </row>
    <row r="118" spans="1:32" s="7" customFormat="1" ht="15.75" x14ac:dyDescent="0.25">
      <c r="A118" s="635">
        <v>2.17</v>
      </c>
      <c r="B118" s="2219" t="s">
        <v>915</v>
      </c>
      <c r="C118" s="2220"/>
      <c r="D118" s="2220"/>
      <c r="E118" s="2221"/>
      <c r="F118" s="484"/>
      <c r="AF118"/>
    </row>
    <row r="119" spans="1:32" s="7" customFormat="1" ht="15.75" x14ac:dyDescent="0.25">
      <c r="A119" s="656">
        <v>2.2200000000000002</v>
      </c>
      <c r="B119" s="2224" t="s">
        <v>929</v>
      </c>
      <c r="C119" s="2224"/>
      <c r="D119" s="2224"/>
      <c r="E119" s="2224"/>
    </row>
    <row r="120" spans="1:32" s="7" customFormat="1" ht="15.75" customHeight="1" x14ac:dyDescent="0.25">
      <c r="A120" s="2258">
        <v>2.73</v>
      </c>
      <c r="B120" s="2225" t="s">
        <v>1127</v>
      </c>
      <c r="C120" s="2226"/>
      <c r="D120" s="2226"/>
      <c r="E120" s="2227"/>
    </row>
    <row r="121" spans="1:32" s="7" customFormat="1" ht="15.75" customHeight="1" x14ac:dyDescent="0.25">
      <c r="A121" s="2273"/>
      <c r="B121" s="2239"/>
      <c r="C121" s="2240"/>
      <c r="D121" s="2240"/>
      <c r="E121" s="2241"/>
    </row>
    <row r="122" spans="1:32" s="7" customFormat="1" ht="15.75" customHeight="1" x14ac:dyDescent="0.25">
      <c r="A122" s="2259"/>
      <c r="B122" s="2242"/>
      <c r="C122" s="2243"/>
      <c r="D122" s="2243"/>
      <c r="E122" s="2244"/>
    </row>
    <row r="123" spans="1:32" s="7" customFormat="1" ht="15.75" x14ac:dyDescent="0.25">
      <c r="A123" s="656">
        <v>2.86</v>
      </c>
      <c r="B123" s="2236" t="s">
        <v>848</v>
      </c>
      <c r="C123" s="2237"/>
      <c r="D123" s="2237"/>
      <c r="E123" s="2238"/>
      <c r="L123" s="132"/>
      <c r="M123" s="132"/>
      <c r="N123" s="132"/>
    </row>
    <row r="124" spans="1:32" s="7" customFormat="1" ht="15.75" x14ac:dyDescent="0.25">
      <c r="A124" s="635">
        <v>2.87</v>
      </c>
      <c r="B124" s="2219" t="s">
        <v>851</v>
      </c>
      <c r="C124" s="2220"/>
      <c r="D124" s="2220"/>
      <c r="E124" s="2221"/>
      <c r="F124" s="484"/>
      <c r="L124" s="132"/>
      <c r="M124" s="132"/>
      <c r="N124" s="132"/>
    </row>
    <row r="125" spans="1:32" s="7" customFormat="1" ht="15.75" x14ac:dyDescent="0.25">
      <c r="A125" s="635">
        <v>2.88</v>
      </c>
      <c r="B125" s="2222" t="s">
        <v>857</v>
      </c>
      <c r="C125" s="2222"/>
      <c r="D125" s="2222"/>
      <c r="E125" s="2222"/>
      <c r="F125" s="484"/>
      <c r="L125" s="132"/>
      <c r="M125" s="132"/>
      <c r="N125" s="132"/>
    </row>
    <row r="126" spans="1:32" s="7" customFormat="1" ht="15.75" x14ac:dyDescent="0.25">
      <c r="A126" s="635">
        <v>2.91</v>
      </c>
      <c r="B126" s="2222" t="s">
        <v>916</v>
      </c>
      <c r="C126" s="2222"/>
      <c r="D126" s="2222"/>
      <c r="E126" s="2222"/>
      <c r="F126" s="484"/>
    </row>
    <row r="127" spans="1:32" s="7" customFormat="1" x14ac:dyDescent="0.25">
      <c r="D127" s="226"/>
    </row>
    <row r="128" spans="1:32" s="7" customFormat="1" x14ac:dyDescent="0.25">
      <c r="D128" s="226"/>
    </row>
    <row r="129" spans="4:4" s="7" customFormat="1" x14ac:dyDescent="0.25">
      <c r="D129" s="226"/>
    </row>
    <row r="130" spans="4:4" s="7" customFormat="1" x14ac:dyDescent="0.25">
      <c r="D130" s="226"/>
    </row>
    <row r="131" spans="4:4" s="7" customFormat="1" x14ac:dyDescent="0.25">
      <c r="D131" s="226"/>
    </row>
    <row r="132" spans="4:4" s="7" customFormat="1" x14ac:dyDescent="0.25">
      <c r="D132" s="226"/>
    </row>
    <row r="133" spans="4:4" s="7" customFormat="1" x14ac:dyDescent="0.25">
      <c r="D133" s="226"/>
    </row>
    <row r="134" spans="4:4" s="7" customFormat="1" x14ac:dyDescent="0.25">
      <c r="D134" s="226"/>
    </row>
    <row r="135" spans="4:4" s="7" customFormat="1" x14ac:dyDescent="0.25">
      <c r="D135" s="226"/>
    </row>
    <row r="136" spans="4:4" s="7" customFormat="1" x14ac:dyDescent="0.25">
      <c r="D136" s="226"/>
    </row>
    <row r="137" spans="4:4" s="7" customFormat="1" x14ac:dyDescent="0.25">
      <c r="D137" s="226"/>
    </row>
    <row r="138" spans="4:4" s="7" customFormat="1" x14ac:dyDescent="0.25">
      <c r="D138" s="226"/>
    </row>
    <row r="139" spans="4:4" s="7" customFormat="1" x14ac:dyDescent="0.25">
      <c r="D139" s="226"/>
    </row>
    <row r="140" spans="4:4" s="7" customFormat="1" x14ac:dyDescent="0.25">
      <c r="D140" s="226"/>
    </row>
    <row r="141" spans="4:4" s="7" customFormat="1" x14ac:dyDescent="0.25">
      <c r="D141" s="226"/>
    </row>
    <row r="142" spans="4:4" s="7" customFormat="1" x14ac:dyDescent="0.25">
      <c r="D142" s="226"/>
    </row>
    <row r="143" spans="4:4" s="7" customFormat="1" x14ac:dyDescent="0.25">
      <c r="D143" s="226"/>
    </row>
    <row r="144" spans="4:4" s="7" customFormat="1" x14ac:dyDescent="0.25">
      <c r="D144" s="226"/>
    </row>
    <row r="145" spans="4:4" s="7" customFormat="1" x14ac:dyDescent="0.25">
      <c r="D145" s="226"/>
    </row>
    <row r="146" spans="4:4" s="7" customFormat="1" x14ac:dyDescent="0.25">
      <c r="D146" s="226"/>
    </row>
    <row r="147" spans="4:4" s="7" customFormat="1" x14ac:dyDescent="0.25">
      <c r="D147" s="226"/>
    </row>
    <row r="148" spans="4:4" s="7" customFormat="1" x14ac:dyDescent="0.25">
      <c r="D148" s="226"/>
    </row>
    <row r="149" spans="4:4" s="7" customFormat="1" x14ac:dyDescent="0.25">
      <c r="D149" s="226"/>
    </row>
    <row r="150" spans="4:4" s="7" customFormat="1" x14ac:dyDescent="0.25">
      <c r="D150" s="226"/>
    </row>
    <row r="151" spans="4:4" s="7" customFormat="1" x14ac:dyDescent="0.25">
      <c r="D151" s="226"/>
    </row>
    <row r="152" spans="4:4" s="7" customFormat="1" x14ac:dyDescent="0.25">
      <c r="D152" s="226"/>
    </row>
    <row r="153" spans="4:4" s="7" customFormat="1" x14ac:dyDescent="0.25">
      <c r="D153" s="226"/>
    </row>
    <row r="154" spans="4:4" s="7" customFormat="1" x14ac:dyDescent="0.25">
      <c r="D154" s="226"/>
    </row>
    <row r="155" spans="4:4" s="7" customFormat="1" x14ac:dyDescent="0.25">
      <c r="D155" s="226"/>
    </row>
    <row r="156" spans="4:4" s="7" customFormat="1" x14ac:dyDescent="0.25">
      <c r="D156" s="226"/>
    </row>
    <row r="157" spans="4:4" s="7" customFormat="1" x14ac:dyDescent="0.25">
      <c r="D157" s="226"/>
    </row>
    <row r="158" spans="4:4" s="7" customFormat="1" x14ac:dyDescent="0.25">
      <c r="D158" s="226"/>
    </row>
    <row r="159" spans="4:4" s="7" customFormat="1" x14ac:dyDescent="0.25">
      <c r="D159" s="226"/>
    </row>
    <row r="160" spans="4:4" s="7" customFormat="1" x14ac:dyDescent="0.25">
      <c r="D160" s="226"/>
    </row>
    <row r="161" spans="4:4" s="7" customFormat="1" x14ac:dyDescent="0.25">
      <c r="D161" s="226"/>
    </row>
    <row r="162" spans="4:4" s="7" customFormat="1" x14ac:dyDescent="0.25">
      <c r="D162" s="226"/>
    </row>
    <row r="163" spans="4:4" s="7" customFormat="1" x14ac:dyDescent="0.25">
      <c r="D163" s="226"/>
    </row>
    <row r="164" spans="4:4" s="7" customFormat="1" x14ac:dyDescent="0.25">
      <c r="D164" s="226"/>
    </row>
    <row r="165" spans="4:4" s="7" customFormat="1" x14ac:dyDescent="0.25">
      <c r="D165" s="226"/>
    </row>
    <row r="166" spans="4:4" s="7" customFormat="1" x14ac:dyDescent="0.25">
      <c r="D166" s="226"/>
    </row>
    <row r="167" spans="4:4" s="7" customFormat="1" x14ac:dyDescent="0.25">
      <c r="D167" s="226"/>
    </row>
    <row r="168" spans="4:4" s="7" customFormat="1" x14ac:dyDescent="0.25">
      <c r="D168" s="226"/>
    </row>
    <row r="169" spans="4:4" s="7" customFormat="1" x14ac:dyDescent="0.25">
      <c r="D169" s="226"/>
    </row>
    <row r="170" spans="4:4" s="7" customFormat="1" x14ac:dyDescent="0.25">
      <c r="D170" s="226"/>
    </row>
    <row r="171" spans="4:4" s="7" customFormat="1" x14ac:dyDescent="0.25">
      <c r="D171" s="226"/>
    </row>
    <row r="172" spans="4:4" s="7" customFormat="1" x14ac:dyDescent="0.25">
      <c r="D172" s="226"/>
    </row>
    <row r="173" spans="4:4" s="7" customFormat="1" x14ac:dyDescent="0.25">
      <c r="D173" s="226"/>
    </row>
    <row r="174" spans="4:4" s="7" customFormat="1" x14ac:dyDescent="0.25">
      <c r="D174" s="226"/>
    </row>
    <row r="175" spans="4:4" s="7" customFormat="1" x14ac:dyDescent="0.25">
      <c r="D175" s="226"/>
    </row>
    <row r="176" spans="4:4" s="7" customFormat="1" x14ac:dyDescent="0.25">
      <c r="D176" s="226"/>
    </row>
    <row r="177" spans="4:4" s="7" customFormat="1" x14ac:dyDescent="0.25">
      <c r="D177" s="226"/>
    </row>
    <row r="178" spans="4:4" s="7" customFormat="1" x14ac:dyDescent="0.25">
      <c r="D178" s="226"/>
    </row>
    <row r="179" spans="4:4" s="7" customFormat="1" x14ac:dyDescent="0.25">
      <c r="D179" s="226"/>
    </row>
    <row r="180" spans="4:4" s="7" customFormat="1" x14ac:dyDescent="0.25">
      <c r="D180" s="226"/>
    </row>
    <row r="181" spans="4:4" s="7" customFormat="1" x14ac:dyDescent="0.25">
      <c r="D181" s="226"/>
    </row>
    <row r="182" spans="4:4" s="7" customFormat="1" x14ac:dyDescent="0.25">
      <c r="D182" s="226"/>
    </row>
    <row r="183" spans="4:4" s="7" customFormat="1" x14ac:dyDescent="0.25">
      <c r="D183" s="226"/>
    </row>
    <row r="184" spans="4:4" s="7" customFormat="1" x14ac:dyDescent="0.25">
      <c r="D184" s="226"/>
    </row>
    <row r="185" spans="4:4" s="7" customFormat="1" x14ac:dyDescent="0.25">
      <c r="D185" s="226"/>
    </row>
    <row r="186" spans="4:4" s="7" customFormat="1" x14ac:dyDescent="0.25">
      <c r="D186" s="226"/>
    </row>
    <row r="187" spans="4:4" s="7" customFormat="1" x14ac:dyDescent="0.25">
      <c r="D187" s="226"/>
    </row>
    <row r="188" spans="4:4" s="7" customFormat="1" x14ac:dyDescent="0.25">
      <c r="D188" s="226"/>
    </row>
    <row r="189" spans="4:4" s="7" customFormat="1" x14ac:dyDescent="0.25">
      <c r="D189" s="226"/>
    </row>
    <row r="190" spans="4:4" s="7" customFormat="1" x14ac:dyDescent="0.25">
      <c r="D190" s="226"/>
    </row>
    <row r="191" spans="4:4" s="7" customFormat="1" x14ac:dyDescent="0.25">
      <c r="D191" s="226"/>
    </row>
    <row r="192" spans="4:4" s="7" customFormat="1" x14ac:dyDescent="0.25">
      <c r="D192" s="226"/>
    </row>
    <row r="193" spans="4:4" s="7" customFormat="1" x14ac:dyDescent="0.25">
      <c r="D193" s="226"/>
    </row>
    <row r="194" spans="4:4" s="7" customFormat="1" x14ac:dyDescent="0.25">
      <c r="D194" s="226"/>
    </row>
    <row r="195" spans="4:4" s="7" customFormat="1" x14ac:dyDescent="0.25">
      <c r="D195" s="226"/>
    </row>
    <row r="196" spans="4:4" s="7" customFormat="1" x14ac:dyDescent="0.25">
      <c r="D196" s="226"/>
    </row>
    <row r="197" spans="4:4" s="7" customFormat="1" x14ac:dyDescent="0.25">
      <c r="D197" s="226"/>
    </row>
    <row r="198" spans="4:4" s="7" customFormat="1" x14ac:dyDescent="0.25">
      <c r="D198" s="226"/>
    </row>
    <row r="199" spans="4:4" s="7" customFormat="1" x14ac:dyDescent="0.25">
      <c r="D199" s="226"/>
    </row>
  </sheetData>
  <mergeCells count="31">
    <mergeCell ref="B120:E122"/>
    <mergeCell ref="A120:A122"/>
    <mergeCell ref="A115:A116"/>
    <mergeCell ref="B115:E116"/>
    <mergeCell ref="L47:M47"/>
    <mergeCell ref="M113:N114"/>
    <mergeCell ref="L113:L114"/>
    <mergeCell ref="M110:N110"/>
    <mergeCell ref="L111:L112"/>
    <mergeCell ref="M111:N112"/>
    <mergeCell ref="L28:O28"/>
    <mergeCell ref="A17:A18"/>
    <mergeCell ref="B17:B18"/>
    <mergeCell ref="C17:C18"/>
    <mergeCell ref="A28:C28"/>
    <mergeCell ref="H8:I14"/>
    <mergeCell ref="G47:I47"/>
    <mergeCell ref="B126:E126"/>
    <mergeCell ref="A8:C8"/>
    <mergeCell ref="B114:E114"/>
    <mergeCell ref="B117:E117"/>
    <mergeCell ref="B118:E118"/>
    <mergeCell ref="B111:E111"/>
    <mergeCell ref="B112:E112"/>
    <mergeCell ref="B113:E113"/>
    <mergeCell ref="B110:E110"/>
    <mergeCell ref="A47:C47"/>
    <mergeCell ref="B119:E119"/>
    <mergeCell ref="B124:E124"/>
    <mergeCell ref="B125:E125"/>
    <mergeCell ref="B123:E123"/>
  </mergeCells>
  <pageMargins left="0.23622047244094491" right="0.23622047244094491" top="0.19685039370078741" bottom="0.15748031496062992" header="0.11811023622047245" footer="0.11811023622047245"/>
  <pageSetup paperSize="8" scale="27"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9999"/>
    <pageSetUpPr fitToPage="1"/>
  </sheetPr>
  <dimension ref="A1:AF199"/>
  <sheetViews>
    <sheetView zoomScale="75" zoomScaleNormal="75" workbookViewId="0">
      <selection activeCell="A8" sqref="A8:C8"/>
    </sheetView>
  </sheetViews>
  <sheetFormatPr defaultRowHeight="15" x14ac:dyDescent="0.25"/>
  <cols>
    <col min="1" max="1" width="7.7109375" style="7" customWidth="1"/>
    <col min="2" max="2" width="54.5703125" style="7" customWidth="1"/>
    <col min="3" max="3" width="76" bestFit="1" customWidth="1"/>
    <col min="4" max="4" width="3.140625" style="226" bestFit="1" customWidth="1"/>
    <col min="5" max="5" width="23.28515625" style="7" customWidth="1"/>
    <col min="6" max="6" width="31.7109375" style="7" customWidth="1"/>
    <col min="7" max="7" width="4" style="7" bestFit="1" customWidth="1"/>
    <col min="8" max="8" width="61.140625" style="7" customWidth="1"/>
    <col min="9" max="9" width="4.140625" style="7" customWidth="1"/>
    <col min="10" max="10" width="13.85546875" style="7" customWidth="1"/>
    <col min="11" max="11" width="1.140625" style="7" customWidth="1"/>
    <col min="12" max="12" width="6.5703125" style="7" bestFit="1" customWidth="1"/>
    <col min="13" max="13" width="75.85546875" style="7" customWidth="1"/>
    <col min="14" max="31" width="9.140625" style="7"/>
  </cols>
  <sheetData>
    <row r="1" spans="1:9" s="7" customFormat="1" x14ac:dyDescent="0.25">
      <c r="D1" s="226"/>
    </row>
    <row r="2" spans="1:9" s="7" customFormat="1" x14ac:dyDescent="0.25">
      <c r="D2" s="226"/>
    </row>
    <row r="3" spans="1:9" s="7" customFormat="1" x14ac:dyDescent="0.25">
      <c r="D3" s="226"/>
    </row>
    <row r="4" spans="1:9" s="7" customFormat="1" ht="18" x14ac:dyDescent="0.25">
      <c r="B4" s="1001" t="s">
        <v>1228</v>
      </c>
    </row>
    <row r="5" spans="1:9" s="7" customFormat="1" x14ac:dyDescent="0.25">
      <c r="D5" s="226"/>
    </row>
    <row r="6" spans="1:9" s="7" customFormat="1" x14ac:dyDescent="0.25">
      <c r="D6" s="226"/>
      <c r="H6" s="1413"/>
    </row>
    <row r="7" spans="1:9" s="7" customFormat="1" x14ac:dyDescent="0.25">
      <c r="D7" s="226"/>
    </row>
    <row r="8" spans="1:9" s="134" customFormat="1" ht="15.75" customHeight="1" x14ac:dyDescent="0.25">
      <c r="A8" s="2198" t="s">
        <v>131</v>
      </c>
      <c r="B8" s="2198"/>
      <c r="C8" s="2198"/>
      <c r="D8" s="53"/>
      <c r="E8" s="1002"/>
      <c r="H8" s="2400" t="s">
        <v>1229</v>
      </c>
      <c r="I8" s="1023"/>
    </row>
    <row r="9" spans="1:9" s="134" customFormat="1" ht="15.75" customHeight="1" x14ac:dyDescent="0.25">
      <c r="A9" s="908">
        <v>1</v>
      </c>
      <c r="B9" s="710" t="s">
        <v>127</v>
      </c>
      <c r="C9" s="90" t="s">
        <v>128</v>
      </c>
      <c r="D9" s="53"/>
      <c r="E9" s="1002"/>
      <c r="H9" s="2401"/>
      <c r="I9" s="1023"/>
    </row>
    <row r="10" spans="1:9" s="7" customFormat="1" ht="15.75" customHeight="1" x14ac:dyDescent="0.25">
      <c r="A10" s="908">
        <v>2</v>
      </c>
      <c r="B10" s="710" t="s">
        <v>91</v>
      </c>
      <c r="C10" s="2109" t="s">
        <v>1046</v>
      </c>
      <c r="D10" s="226"/>
      <c r="E10" s="2108" t="s">
        <v>95</v>
      </c>
      <c r="F10" s="22" t="s">
        <v>1047</v>
      </c>
      <c r="H10" s="2401"/>
      <c r="I10" s="1023"/>
    </row>
    <row r="11" spans="1:9" s="7" customFormat="1" ht="15.75" customHeight="1" x14ac:dyDescent="0.25">
      <c r="A11" s="908">
        <v>3</v>
      </c>
      <c r="B11" s="710" t="s">
        <v>90</v>
      </c>
      <c r="C11" s="2109" t="s">
        <v>1052</v>
      </c>
      <c r="D11" s="226"/>
      <c r="E11" s="2108" t="s">
        <v>95</v>
      </c>
      <c r="F11" s="90" t="s">
        <v>1051</v>
      </c>
      <c r="H11" s="2401"/>
      <c r="I11" s="1023"/>
    </row>
    <row r="12" spans="1:9" s="7" customFormat="1" ht="15.75" customHeight="1" x14ac:dyDescent="0.25">
      <c r="A12" s="908">
        <v>4</v>
      </c>
      <c r="B12" s="710" t="s">
        <v>101</v>
      </c>
      <c r="C12" s="2122">
        <v>43941</v>
      </c>
      <c r="D12" s="226"/>
      <c r="E12" s="667"/>
      <c r="F12" s="134"/>
      <c r="H12" s="2402"/>
      <c r="I12" s="1023"/>
    </row>
    <row r="13" spans="1:9" s="7" customFormat="1" ht="15.75" customHeight="1" x14ac:dyDescent="0.25">
      <c r="A13" s="908">
        <v>5</v>
      </c>
      <c r="B13" s="710" t="s">
        <v>123</v>
      </c>
      <c r="C13" s="668">
        <v>0.45520833333333338</v>
      </c>
      <c r="D13" s="226"/>
      <c r="E13" s="667"/>
      <c r="F13" s="134"/>
      <c r="H13" s="1023"/>
      <c r="I13" s="1023"/>
    </row>
    <row r="14" spans="1:9" s="7" customFormat="1" ht="15.75" customHeight="1" x14ac:dyDescent="0.25">
      <c r="A14" s="908">
        <v>6</v>
      </c>
      <c r="B14" s="710" t="s">
        <v>124</v>
      </c>
      <c r="C14" s="714" t="s">
        <v>125</v>
      </c>
      <c r="D14" s="226"/>
      <c r="E14" s="2107"/>
      <c r="F14" s="270"/>
      <c r="H14" s="1023"/>
      <c r="I14" s="1023"/>
    </row>
    <row r="15" spans="1:9" s="7" customFormat="1" ht="15.75" customHeight="1" x14ac:dyDescent="0.25">
      <c r="A15" s="908">
        <v>7</v>
      </c>
      <c r="B15" s="710" t="s">
        <v>102</v>
      </c>
      <c r="C15" s="2122">
        <v>43942</v>
      </c>
      <c r="D15" s="226"/>
      <c r="E15" s="667"/>
      <c r="F15" s="134"/>
      <c r="H15" s="1023"/>
      <c r="I15" s="1023"/>
    </row>
    <row r="16" spans="1:9" s="7" customFormat="1" ht="15.75" customHeight="1" x14ac:dyDescent="0.25">
      <c r="A16" s="908">
        <v>8</v>
      </c>
      <c r="B16" s="710" t="s">
        <v>103</v>
      </c>
      <c r="C16" s="2122">
        <v>43949</v>
      </c>
      <c r="D16" s="226"/>
      <c r="E16" s="667"/>
      <c r="F16" s="134"/>
      <c r="H16" s="1023"/>
      <c r="I16" s="1023"/>
    </row>
    <row r="17" spans="1:32" s="7" customFormat="1" ht="15.75" customHeight="1" x14ac:dyDescent="0.25">
      <c r="A17" s="2188">
        <v>9</v>
      </c>
      <c r="B17" s="2190" t="s">
        <v>85</v>
      </c>
      <c r="C17" s="2494" t="s">
        <v>818</v>
      </c>
      <c r="D17" s="226"/>
      <c r="E17" s="2108" t="s">
        <v>180</v>
      </c>
      <c r="F17" s="2125" t="s">
        <v>819</v>
      </c>
      <c r="H17" s="1023"/>
      <c r="I17" s="1023"/>
    </row>
    <row r="18" spans="1:32" s="7" customFormat="1" ht="15.75" customHeight="1" x14ac:dyDescent="0.25">
      <c r="A18" s="2189"/>
      <c r="B18" s="2191"/>
      <c r="C18" s="2495"/>
      <c r="D18" s="226"/>
      <c r="E18" s="2108" t="s">
        <v>181</v>
      </c>
      <c r="F18" s="90" t="s">
        <v>827</v>
      </c>
      <c r="H18" s="1023"/>
      <c r="I18" s="1023"/>
    </row>
    <row r="19" spans="1:32" s="7" customFormat="1" ht="15.75" customHeight="1" x14ac:dyDescent="0.25">
      <c r="A19" s="908">
        <v>10</v>
      </c>
      <c r="B19" s="710" t="s">
        <v>86</v>
      </c>
      <c r="C19" s="1122">
        <v>5000000</v>
      </c>
      <c r="D19" s="226"/>
      <c r="E19" s="670"/>
      <c r="H19" s="1023"/>
      <c r="I19" s="1023"/>
    </row>
    <row r="20" spans="1:32" s="7" customFormat="1" ht="15.75" customHeight="1" x14ac:dyDescent="0.25">
      <c r="A20" s="908">
        <v>11</v>
      </c>
      <c r="B20" s="710" t="s">
        <v>87</v>
      </c>
      <c r="C20" s="2109">
        <f>C19*((F20/100)+(((4.5/2)*158)/(100*182)))</f>
        <v>5360164.8351648357</v>
      </c>
      <c r="D20" s="226"/>
      <c r="E20" s="2110" t="s">
        <v>841</v>
      </c>
      <c r="F20" s="1123">
        <v>105.25</v>
      </c>
      <c r="H20" s="1023"/>
      <c r="I20" s="1023"/>
    </row>
    <row r="21" spans="1:32" s="7" customFormat="1" ht="15.75" customHeight="1" x14ac:dyDescent="0.25">
      <c r="A21" s="908">
        <v>12</v>
      </c>
      <c r="B21" s="710" t="s">
        <v>83</v>
      </c>
      <c r="C21" s="2109">
        <f>C20*(1-F21)</f>
        <v>5252961.538461539</v>
      </c>
      <c r="D21" s="226"/>
      <c r="E21" s="1064" t="s">
        <v>89</v>
      </c>
      <c r="F21" s="2125">
        <v>0.02</v>
      </c>
      <c r="H21" s="1023"/>
      <c r="I21" s="1023"/>
    </row>
    <row r="22" spans="1:32" s="7" customFormat="1" ht="15.75" customHeight="1" x14ac:dyDescent="0.25">
      <c r="A22" s="908">
        <v>13</v>
      </c>
      <c r="B22" s="710" t="s">
        <v>88</v>
      </c>
      <c r="C22" s="2101" t="s">
        <v>160</v>
      </c>
      <c r="D22" s="226"/>
      <c r="E22" s="2124"/>
      <c r="F22" s="134"/>
      <c r="H22" s="1023"/>
    </row>
    <row r="23" spans="1:32" s="7" customFormat="1" ht="15.75" customHeight="1" x14ac:dyDescent="0.25">
      <c r="A23" s="908">
        <v>14</v>
      </c>
      <c r="B23" s="710" t="s">
        <v>82</v>
      </c>
      <c r="C23" s="533">
        <v>2.5000000000000001E-3</v>
      </c>
      <c r="D23" s="226"/>
      <c r="E23" s="671"/>
      <c r="F23" s="2106"/>
      <c r="H23" s="1023"/>
    </row>
    <row r="24" spans="1:32" s="7" customFormat="1" ht="15.75" customHeight="1" x14ac:dyDescent="0.25">
      <c r="A24" s="908">
        <v>15</v>
      </c>
      <c r="B24" s="710" t="s">
        <v>84</v>
      </c>
      <c r="C24" s="2109">
        <f>C21*(1+((C23*(C16-C15))/(360)))</f>
        <v>5253216.890758547</v>
      </c>
      <c r="D24" s="226"/>
      <c r="E24" s="672"/>
      <c r="F24" s="134"/>
      <c r="H24" s="1023"/>
    </row>
    <row r="25" spans="1:32" s="7" customFormat="1" ht="15.75" customHeight="1" x14ac:dyDescent="0.25">
      <c r="A25" s="908">
        <v>16</v>
      </c>
      <c r="B25" s="710" t="s">
        <v>306</v>
      </c>
      <c r="C25" s="2109" t="s">
        <v>817</v>
      </c>
      <c r="D25" s="226"/>
      <c r="E25" s="2108" t="s">
        <v>95</v>
      </c>
      <c r="F25" s="22" t="s">
        <v>823</v>
      </c>
      <c r="H25" s="1023"/>
    </row>
    <row r="26" spans="1:32" s="7" customFormat="1" ht="15.75" customHeight="1" x14ac:dyDescent="0.25">
      <c r="A26" s="908">
        <v>17</v>
      </c>
      <c r="B26" s="710" t="s">
        <v>13</v>
      </c>
      <c r="C26" s="2109" t="s">
        <v>816</v>
      </c>
      <c r="D26" s="162"/>
      <c r="E26" s="2108" t="s">
        <v>95</v>
      </c>
      <c r="F26" s="1417" t="s">
        <v>1053</v>
      </c>
    </row>
    <row r="27" spans="1:32" s="7" customFormat="1" ht="10.5" customHeight="1" x14ac:dyDescent="0.25">
      <c r="A27" s="2128"/>
      <c r="B27" s="737"/>
      <c r="C27" s="738"/>
      <c r="D27" s="162"/>
      <c r="E27" s="2107"/>
      <c r="F27" s="2106"/>
    </row>
    <row r="28" spans="1:32" s="7" customFormat="1" ht="18" customHeight="1" x14ac:dyDescent="0.25">
      <c r="A28" s="2235" t="s">
        <v>821</v>
      </c>
      <c r="B28" s="2235"/>
      <c r="C28" s="2235"/>
      <c r="E28" s="2107"/>
      <c r="F28" s="2106"/>
      <c r="G28" s="1127" t="s">
        <v>828</v>
      </c>
      <c r="H28" s="1127"/>
      <c r="I28" s="1127"/>
      <c r="J28" s="1127"/>
      <c r="L28" s="2493" t="s">
        <v>829</v>
      </c>
      <c r="M28" s="2493"/>
      <c r="N28" s="2493"/>
      <c r="O28" s="2493"/>
    </row>
    <row r="29" spans="1:32" ht="15.75" x14ac:dyDescent="0.25">
      <c r="A29" s="2103">
        <v>1</v>
      </c>
      <c r="B29" s="515" t="s">
        <v>0</v>
      </c>
      <c r="C29" s="2117" t="s">
        <v>639</v>
      </c>
      <c r="D29" s="203" t="s">
        <v>130</v>
      </c>
      <c r="E29" s="717" t="s">
        <v>273</v>
      </c>
      <c r="F29" s="148"/>
      <c r="G29" s="2103">
        <v>1</v>
      </c>
      <c r="H29" s="2117" t="str">
        <f>C29</f>
        <v>2020-04-21T11:00:00Z</v>
      </c>
      <c r="I29" s="203" t="s">
        <v>130</v>
      </c>
      <c r="L29" s="2103">
        <v>1</v>
      </c>
      <c r="M29" s="2113" t="str">
        <f>H29</f>
        <v>2020-04-21T11:00:00Z</v>
      </c>
      <c r="N29" s="230"/>
      <c r="AF29" s="7"/>
    </row>
    <row r="30" spans="1:32" s="7" customFormat="1" ht="15.75" x14ac:dyDescent="0.25">
      <c r="A30" s="2103">
        <v>2</v>
      </c>
      <c r="B30" s="515" t="s">
        <v>1</v>
      </c>
      <c r="C30" s="2101" t="str">
        <f>C31</f>
        <v>U7M81AY481YLIOR75625</v>
      </c>
      <c r="D30" s="203" t="s">
        <v>130</v>
      </c>
      <c r="E30" s="718"/>
      <c r="F30" s="2106"/>
      <c r="G30" s="2103">
        <v>2</v>
      </c>
      <c r="H30" s="2101" t="str">
        <f>C30</f>
        <v>U7M81AY481YLIOR75625</v>
      </c>
      <c r="I30" s="203" t="s">
        <v>130</v>
      </c>
      <c r="L30" s="2103">
        <v>2</v>
      </c>
      <c r="M30" s="2101" t="str">
        <f>H30</f>
        <v>U7M81AY481YLIOR75625</v>
      </c>
      <c r="N30" s="230"/>
    </row>
    <row r="31" spans="1:32" s="7" customFormat="1" ht="15.75" x14ac:dyDescent="0.25">
      <c r="A31" s="2103">
        <v>3</v>
      </c>
      <c r="B31" s="515" t="s">
        <v>40</v>
      </c>
      <c r="C31" s="2101" t="str">
        <f>F10</f>
        <v>U7M81AY481YLIOR75625</v>
      </c>
      <c r="D31" s="203" t="s">
        <v>130</v>
      </c>
      <c r="E31" s="718"/>
      <c r="F31" s="2106"/>
      <c r="G31" s="2103">
        <v>3</v>
      </c>
      <c r="H31" s="2101" t="str">
        <f>C31</f>
        <v>U7M81AY481YLIOR75625</v>
      </c>
      <c r="I31" s="203" t="s">
        <v>130</v>
      </c>
      <c r="L31" s="2103">
        <v>3</v>
      </c>
      <c r="M31" s="2101" t="str">
        <f>H31</f>
        <v>U7M81AY481YLIOR75625</v>
      </c>
      <c r="N31" s="230"/>
    </row>
    <row r="32" spans="1:32" s="7" customFormat="1" ht="15.75" x14ac:dyDescent="0.25">
      <c r="A32" s="2103">
        <v>4</v>
      </c>
      <c r="B32" s="515" t="s">
        <v>12</v>
      </c>
      <c r="C32" s="2104" t="s">
        <v>106</v>
      </c>
      <c r="D32" s="203" t="s">
        <v>130</v>
      </c>
      <c r="E32" s="718"/>
      <c r="F32" s="2106"/>
      <c r="G32" s="2103">
        <v>4</v>
      </c>
      <c r="H32" s="1162" t="s">
        <v>593</v>
      </c>
      <c r="I32" s="939" t="s">
        <v>723</v>
      </c>
      <c r="L32" s="2103">
        <v>4</v>
      </c>
      <c r="M32" s="2101" t="str">
        <f>C32</f>
        <v>F</v>
      </c>
      <c r="N32" s="230"/>
    </row>
    <row r="33" spans="1:32" s="7" customFormat="1" ht="15.75" x14ac:dyDescent="0.25">
      <c r="A33" s="2103">
        <v>5</v>
      </c>
      <c r="B33" s="515" t="s">
        <v>2</v>
      </c>
      <c r="C33" s="2104" t="s">
        <v>107</v>
      </c>
      <c r="D33" s="203" t="s">
        <v>130</v>
      </c>
      <c r="E33" s="718"/>
      <c r="F33" s="2106"/>
      <c r="G33" s="2103">
        <v>5</v>
      </c>
      <c r="H33" s="1162" t="s">
        <v>593</v>
      </c>
      <c r="I33" s="939" t="s">
        <v>723</v>
      </c>
      <c r="L33" s="2103">
        <v>5</v>
      </c>
      <c r="M33" s="2101" t="str">
        <f>C33</f>
        <v>CDTI</v>
      </c>
      <c r="N33" s="230"/>
    </row>
    <row r="34" spans="1:32" ht="15.75" x14ac:dyDescent="0.25">
      <c r="A34" s="2103">
        <v>6</v>
      </c>
      <c r="B34" s="515" t="s">
        <v>419</v>
      </c>
      <c r="C34" s="39"/>
      <c r="D34" s="203" t="s">
        <v>44</v>
      </c>
      <c r="E34" s="328"/>
      <c r="F34" s="143"/>
      <c r="G34" s="2103">
        <v>6</v>
      </c>
      <c r="H34" s="1162" t="s">
        <v>593</v>
      </c>
      <c r="I34" s="939" t="s">
        <v>723</v>
      </c>
      <c r="L34" s="2103">
        <v>6</v>
      </c>
      <c r="M34" s="2126"/>
      <c r="N34" s="230"/>
      <c r="AF34" s="7"/>
    </row>
    <row r="35" spans="1:32" ht="15.75" x14ac:dyDescent="0.25">
      <c r="A35" s="2103">
        <v>7</v>
      </c>
      <c r="B35" s="515" t="s">
        <v>420</v>
      </c>
      <c r="C35" s="39"/>
      <c r="D35" s="203" t="s">
        <v>43</v>
      </c>
      <c r="E35" s="328" t="s">
        <v>273</v>
      </c>
      <c r="F35" s="143"/>
      <c r="G35" s="2103">
        <v>7</v>
      </c>
      <c r="H35" s="1162" t="s">
        <v>593</v>
      </c>
      <c r="I35" s="939" t="s">
        <v>723</v>
      </c>
      <c r="L35" s="2103">
        <v>7</v>
      </c>
      <c r="M35" s="2126"/>
      <c r="N35" s="230"/>
      <c r="AF35" s="7"/>
    </row>
    <row r="36" spans="1:32" ht="15.75" x14ac:dyDescent="0.25">
      <c r="A36" s="2103">
        <v>8</v>
      </c>
      <c r="B36" s="515" t="s">
        <v>421</v>
      </c>
      <c r="C36" s="39"/>
      <c r="D36" s="203" t="s">
        <v>43</v>
      </c>
      <c r="E36" s="328" t="s">
        <v>273</v>
      </c>
      <c r="F36" s="143"/>
      <c r="G36" s="2103">
        <v>8</v>
      </c>
      <c r="H36" s="1162" t="s">
        <v>593</v>
      </c>
      <c r="I36" s="939" t="s">
        <v>723</v>
      </c>
      <c r="L36" s="2103">
        <v>8</v>
      </c>
      <c r="M36" s="2126"/>
      <c r="N36" s="230"/>
      <c r="AF36" s="7"/>
    </row>
    <row r="37" spans="1:32" ht="15.75" x14ac:dyDescent="0.25">
      <c r="A37" s="2103">
        <v>9</v>
      </c>
      <c r="B37" s="515" t="s">
        <v>5</v>
      </c>
      <c r="C37" s="2132" t="s">
        <v>206</v>
      </c>
      <c r="D37" s="203" t="s">
        <v>130</v>
      </c>
      <c r="E37" s="328"/>
      <c r="F37" s="143"/>
      <c r="G37" s="2103">
        <v>9</v>
      </c>
      <c r="H37" s="1162" t="s">
        <v>593</v>
      </c>
      <c r="I37" s="939" t="s">
        <v>723</v>
      </c>
      <c r="L37" s="2103">
        <v>9</v>
      </c>
      <c r="M37" s="2127" t="str">
        <f>C37</f>
        <v>TAKE</v>
      </c>
      <c r="N37" s="230"/>
      <c r="AF37" s="7"/>
    </row>
    <row r="38" spans="1:32" ht="15.75" x14ac:dyDescent="0.25">
      <c r="A38" s="2103">
        <v>10</v>
      </c>
      <c r="B38" s="515" t="s">
        <v>6</v>
      </c>
      <c r="C38" s="2127" t="str">
        <f>C31</f>
        <v>U7M81AY481YLIOR75625</v>
      </c>
      <c r="D38" s="203" t="s">
        <v>130</v>
      </c>
      <c r="E38" s="328" t="s">
        <v>273</v>
      </c>
      <c r="F38" s="143"/>
      <c r="G38" s="2103">
        <v>10</v>
      </c>
      <c r="H38" s="1162" t="s">
        <v>593</v>
      </c>
      <c r="I38" s="939" t="s">
        <v>723</v>
      </c>
      <c r="L38" s="2103">
        <v>10</v>
      </c>
      <c r="M38" s="2127" t="str">
        <f t="shared" ref="M38:M40" si="0">C38</f>
        <v>U7M81AY481YLIOR75625</v>
      </c>
      <c r="N38" s="230"/>
      <c r="AF38" s="7"/>
    </row>
    <row r="39" spans="1:32" ht="15.75" x14ac:dyDescent="0.25">
      <c r="A39" s="2103">
        <v>11</v>
      </c>
      <c r="B39" s="515" t="s">
        <v>7</v>
      </c>
      <c r="C39" s="2101" t="str">
        <f>F11</f>
        <v>5493002MIGPVI71S2611</v>
      </c>
      <c r="D39" s="203" t="s">
        <v>130</v>
      </c>
      <c r="E39" s="328"/>
      <c r="F39" s="750"/>
      <c r="G39" s="2103">
        <v>11</v>
      </c>
      <c r="H39" s="2101" t="str">
        <f>C39</f>
        <v>5493002MIGPVI71S2611</v>
      </c>
      <c r="I39" s="203" t="s">
        <v>130</v>
      </c>
      <c r="L39" s="2103">
        <v>11</v>
      </c>
      <c r="M39" s="2131" t="str">
        <f>F26</f>
        <v>549300H47WTHXPU08X20</v>
      </c>
      <c r="N39" s="230"/>
      <c r="AF39" s="7"/>
    </row>
    <row r="40" spans="1:32" ht="15.75" x14ac:dyDescent="0.25">
      <c r="A40" s="2103">
        <v>12</v>
      </c>
      <c r="B40" s="515" t="s">
        <v>46</v>
      </c>
      <c r="C40" s="2104" t="s">
        <v>824</v>
      </c>
      <c r="D40" s="203" t="s">
        <v>130</v>
      </c>
      <c r="E40" s="328"/>
      <c r="F40" s="168"/>
      <c r="G40" s="2103">
        <v>12</v>
      </c>
      <c r="H40" s="1162" t="s">
        <v>593</v>
      </c>
      <c r="I40" s="939" t="s">
        <v>723</v>
      </c>
      <c r="L40" s="2103">
        <v>12</v>
      </c>
      <c r="M40" s="2127" t="str">
        <f t="shared" si="0"/>
        <v xml:space="preserve">US </v>
      </c>
      <c r="N40" s="230"/>
      <c r="AF40" s="7"/>
    </row>
    <row r="41" spans="1:32" ht="15.75" x14ac:dyDescent="0.25">
      <c r="A41" s="2103">
        <v>13</v>
      </c>
      <c r="B41" s="515" t="s">
        <v>8</v>
      </c>
      <c r="C41" s="2126"/>
      <c r="D41" s="203" t="s">
        <v>43</v>
      </c>
      <c r="E41" s="328" t="s">
        <v>273</v>
      </c>
      <c r="F41" s="168"/>
      <c r="G41" s="2103">
        <v>13</v>
      </c>
      <c r="H41" s="1162" t="s">
        <v>593</v>
      </c>
      <c r="I41" s="203" t="s">
        <v>723</v>
      </c>
      <c r="L41" s="2103">
        <v>13</v>
      </c>
      <c r="M41" s="2126"/>
      <c r="N41" s="230"/>
      <c r="AF41" s="7"/>
    </row>
    <row r="42" spans="1:32" ht="15.75" x14ac:dyDescent="0.25">
      <c r="A42" s="2103">
        <v>14</v>
      </c>
      <c r="B42" s="515" t="s">
        <v>9</v>
      </c>
      <c r="C42" s="76"/>
      <c r="D42" s="203" t="s">
        <v>43</v>
      </c>
      <c r="E42" s="139"/>
      <c r="F42" s="168"/>
      <c r="G42" s="2103">
        <v>14</v>
      </c>
      <c r="H42" s="1162" t="s">
        <v>593</v>
      </c>
      <c r="I42" s="203" t="s">
        <v>723</v>
      </c>
      <c r="L42" s="2103">
        <v>14</v>
      </c>
      <c r="M42" s="298"/>
      <c r="N42" s="230"/>
      <c r="AF42" s="7"/>
    </row>
    <row r="43" spans="1:32" ht="15.75" x14ac:dyDescent="0.25">
      <c r="A43" s="2103">
        <v>15</v>
      </c>
      <c r="B43" s="515" t="s">
        <v>10</v>
      </c>
      <c r="C43" s="39"/>
      <c r="D43" s="203" t="s">
        <v>43</v>
      </c>
      <c r="E43" s="139"/>
      <c r="F43" s="168"/>
      <c r="G43" s="2103">
        <v>15</v>
      </c>
      <c r="H43" s="1162" t="s">
        <v>593</v>
      </c>
      <c r="I43" s="203" t="s">
        <v>723</v>
      </c>
      <c r="L43" s="2103">
        <v>15</v>
      </c>
      <c r="M43" s="257"/>
      <c r="N43" s="230"/>
      <c r="AF43" s="7"/>
    </row>
    <row r="44" spans="1:32" ht="15.75" x14ac:dyDescent="0.25">
      <c r="A44" s="2103">
        <v>16</v>
      </c>
      <c r="B44" s="515" t="s">
        <v>41</v>
      </c>
      <c r="C44" s="2126"/>
      <c r="D44" s="203" t="s">
        <v>44</v>
      </c>
      <c r="E44" s="328"/>
      <c r="F44" s="750"/>
      <c r="G44" s="2103">
        <v>16</v>
      </c>
      <c r="H44" s="1162" t="s">
        <v>593</v>
      </c>
      <c r="I44" s="939" t="s">
        <v>723</v>
      </c>
      <c r="L44" s="2103">
        <v>16</v>
      </c>
      <c r="M44" s="2127" t="str">
        <f>F10</f>
        <v>U7M81AY481YLIOR75625</v>
      </c>
      <c r="N44" s="230"/>
      <c r="AF44" s="7"/>
    </row>
    <row r="45" spans="1:32" ht="15.75" x14ac:dyDescent="0.25">
      <c r="A45" s="2103">
        <v>17</v>
      </c>
      <c r="B45" s="515" t="s">
        <v>11</v>
      </c>
      <c r="C45" s="2114" t="str">
        <f>F25</f>
        <v>HPFHU0OQ28E4N0NFVK49</v>
      </c>
      <c r="D45" s="203" t="s">
        <v>43</v>
      </c>
      <c r="E45" s="328" t="s">
        <v>273</v>
      </c>
      <c r="F45" s="643"/>
      <c r="G45" s="2103">
        <v>17</v>
      </c>
      <c r="H45" s="1162" t="s">
        <v>593</v>
      </c>
      <c r="I45" s="203" t="s">
        <v>723</v>
      </c>
      <c r="L45" s="2103">
        <v>17</v>
      </c>
      <c r="M45" s="2127" t="str">
        <f>C45</f>
        <v>HPFHU0OQ28E4N0NFVK49</v>
      </c>
      <c r="N45" s="230"/>
      <c r="AF45" s="7"/>
    </row>
    <row r="46" spans="1:32" ht="15.75" x14ac:dyDescent="0.25">
      <c r="A46" s="2103">
        <v>18</v>
      </c>
      <c r="B46" s="515" t="s">
        <v>153</v>
      </c>
      <c r="C46" s="69"/>
      <c r="D46" s="203" t="s">
        <v>43</v>
      </c>
      <c r="E46" s="2102"/>
      <c r="F46" s="2111"/>
      <c r="G46" s="2103">
        <v>18</v>
      </c>
      <c r="H46" s="1162" t="s">
        <v>593</v>
      </c>
      <c r="I46" s="203" t="s">
        <v>723</v>
      </c>
      <c r="L46" s="2103">
        <v>18</v>
      </c>
      <c r="M46" s="69"/>
      <c r="N46" s="230"/>
      <c r="AF46" s="7"/>
    </row>
    <row r="47" spans="1:32" ht="15.75" x14ac:dyDescent="0.25">
      <c r="A47" s="2319"/>
      <c r="B47" s="2319"/>
      <c r="C47" s="2319"/>
      <c r="D47" s="2128"/>
      <c r="E47" s="135"/>
      <c r="F47" s="175"/>
      <c r="G47" s="2197"/>
      <c r="H47" s="2197"/>
      <c r="I47" s="2197"/>
      <c r="L47" s="2319"/>
      <c r="M47" s="2319"/>
      <c r="N47" s="230"/>
      <c r="AF47" s="7"/>
    </row>
    <row r="48" spans="1:32" ht="15.75" x14ac:dyDescent="0.25">
      <c r="A48" s="2103">
        <v>1</v>
      </c>
      <c r="B48" s="515" t="s">
        <v>49</v>
      </c>
      <c r="C48" s="2132" t="s">
        <v>120</v>
      </c>
      <c r="D48" s="934" t="s">
        <v>130</v>
      </c>
      <c r="E48" s="328" t="s">
        <v>273</v>
      </c>
      <c r="F48" s="750"/>
      <c r="G48" s="2103">
        <v>1</v>
      </c>
      <c r="H48" s="2112" t="str">
        <f>C48</f>
        <v>E02MP6I5ZYZBEU3UXPYFY54DM23L45DME01234</v>
      </c>
      <c r="I48" s="203" t="s">
        <v>130</v>
      </c>
      <c r="L48" s="2103">
        <v>1</v>
      </c>
      <c r="M48" s="2112" t="s">
        <v>835</v>
      </c>
      <c r="N48" s="328" t="s">
        <v>273</v>
      </c>
      <c r="AF48" s="7"/>
    </row>
    <row r="49" spans="1:32" ht="15.75" x14ac:dyDescent="0.25">
      <c r="A49" s="2103">
        <v>2</v>
      </c>
      <c r="B49" s="515" t="s">
        <v>15</v>
      </c>
      <c r="C49" s="2126"/>
      <c r="D49" s="934" t="s">
        <v>44</v>
      </c>
      <c r="E49" s="328"/>
      <c r="F49" s="750"/>
      <c r="G49" s="2103">
        <v>2</v>
      </c>
      <c r="H49" s="1162" t="s">
        <v>593</v>
      </c>
      <c r="I49" s="203" t="s">
        <v>723</v>
      </c>
      <c r="L49" s="2103">
        <v>2</v>
      </c>
      <c r="M49" s="2131" t="str">
        <f>C48</f>
        <v>E02MP6I5ZYZBEU3UXPYFY54DM23L45DME01234</v>
      </c>
      <c r="N49" s="524"/>
      <c r="AF49" s="7"/>
    </row>
    <row r="50" spans="1:32" ht="15.75" x14ac:dyDescent="0.25">
      <c r="A50" s="2103">
        <v>3</v>
      </c>
      <c r="B50" s="515" t="s">
        <v>79</v>
      </c>
      <c r="C50" s="720" t="s">
        <v>613</v>
      </c>
      <c r="D50" s="934" t="s">
        <v>130</v>
      </c>
      <c r="E50" s="135"/>
      <c r="F50" s="643"/>
      <c r="G50" s="2103">
        <v>3</v>
      </c>
      <c r="H50" s="720" t="str">
        <f>C50</f>
        <v>2020-04-20</v>
      </c>
      <c r="I50" s="203" t="s">
        <v>130</v>
      </c>
      <c r="L50" s="2103">
        <v>3</v>
      </c>
      <c r="M50" s="2121" t="str">
        <f>H50</f>
        <v>2020-04-20</v>
      </c>
      <c r="N50" s="230"/>
      <c r="AF50" s="7"/>
    </row>
    <row r="51" spans="1:32" ht="15.75" x14ac:dyDescent="0.25">
      <c r="A51" s="2103">
        <v>4</v>
      </c>
      <c r="B51" s="515" t="s">
        <v>34</v>
      </c>
      <c r="C51" s="2132" t="s">
        <v>110</v>
      </c>
      <c r="D51" s="934" t="s">
        <v>130</v>
      </c>
      <c r="E51" s="135"/>
      <c r="F51" s="175"/>
      <c r="G51" s="2103">
        <v>4</v>
      </c>
      <c r="H51" s="1162" t="s">
        <v>593</v>
      </c>
      <c r="I51" s="203" t="s">
        <v>723</v>
      </c>
      <c r="L51" s="2103">
        <v>4</v>
      </c>
      <c r="M51" s="2101" t="s">
        <v>110</v>
      </c>
      <c r="N51" s="230"/>
      <c r="AF51" s="7"/>
    </row>
    <row r="52" spans="1:32" ht="15.75" x14ac:dyDescent="0.25">
      <c r="A52" s="2103">
        <v>5</v>
      </c>
      <c r="B52" s="515" t="s">
        <v>16</v>
      </c>
      <c r="C52" s="2132" t="b">
        <v>0</v>
      </c>
      <c r="D52" s="934" t="s">
        <v>130</v>
      </c>
      <c r="E52" s="135"/>
      <c r="F52" s="175"/>
      <c r="G52" s="2103">
        <v>5</v>
      </c>
      <c r="H52" s="1162" t="s">
        <v>593</v>
      </c>
      <c r="I52" s="203" t="s">
        <v>723</v>
      </c>
      <c r="L52" s="2103">
        <v>5</v>
      </c>
      <c r="M52" s="2112" t="b">
        <v>1</v>
      </c>
      <c r="N52" s="230"/>
      <c r="AF52" s="7"/>
    </row>
    <row r="53" spans="1:32" ht="15.75" x14ac:dyDescent="0.25">
      <c r="A53" s="2103">
        <v>6</v>
      </c>
      <c r="B53" s="515" t="s">
        <v>50</v>
      </c>
      <c r="C53" s="190"/>
      <c r="D53" s="934" t="s">
        <v>44</v>
      </c>
      <c r="E53" s="135"/>
      <c r="F53" s="175"/>
      <c r="G53" s="2103">
        <v>6</v>
      </c>
      <c r="H53" s="1162" t="s">
        <v>593</v>
      </c>
      <c r="I53" s="939" t="s">
        <v>723</v>
      </c>
      <c r="L53" s="2103">
        <v>6</v>
      </c>
      <c r="M53" s="641" t="s">
        <v>830</v>
      </c>
      <c r="N53" s="230"/>
      <c r="AF53" s="7"/>
    </row>
    <row r="54" spans="1:32" ht="15.75" x14ac:dyDescent="0.25">
      <c r="A54" s="2103">
        <v>7</v>
      </c>
      <c r="B54" s="515" t="s">
        <v>13</v>
      </c>
      <c r="C54" s="2126"/>
      <c r="D54" s="934" t="s">
        <v>44</v>
      </c>
      <c r="E54" s="328"/>
      <c r="F54" s="175"/>
      <c r="G54" s="2103">
        <v>7</v>
      </c>
      <c r="H54" s="1162" t="s">
        <v>593</v>
      </c>
      <c r="I54" s="939" t="s">
        <v>723</v>
      </c>
      <c r="L54" s="2103">
        <v>7</v>
      </c>
      <c r="M54" s="185" t="str">
        <f>F26</f>
        <v>549300H47WTHXPU08X20</v>
      </c>
      <c r="N54" s="230"/>
      <c r="AF54" s="7"/>
    </row>
    <row r="55" spans="1:32" ht="15.75" x14ac:dyDescent="0.25">
      <c r="A55" s="2103">
        <v>8</v>
      </c>
      <c r="B55" s="515" t="s">
        <v>14</v>
      </c>
      <c r="C55" s="2101" t="s">
        <v>169</v>
      </c>
      <c r="D55" s="934" t="s">
        <v>130</v>
      </c>
      <c r="E55" s="328"/>
      <c r="F55" s="750"/>
      <c r="G55" s="2103">
        <v>8</v>
      </c>
      <c r="H55" s="1162" t="s">
        <v>593</v>
      </c>
      <c r="I55" s="939" t="s">
        <v>723</v>
      </c>
      <c r="L55" s="2103">
        <v>8</v>
      </c>
      <c r="M55" s="267" t="s">
        <v>169</v>
      </c>
      <c r="N55" s="524"/>
      <c r="AF55" s="7"/>
    </row>
    <row r="56" spans="1:32" ht="15.75" x14ac:dyDescent="0.25">
      <c r="A56" s="2103">
        <v>9</v>
      </c>
      <c r="B56" s="515" t="s">
        <v>51</v>
      </c>
      <c r="C56" s="2123" t="s">
        <v>820</v>
      </c>
      <c r="D56" s="934" t="s">
        <v>130</v>
      </c>
      <c r="E56" s="328" t="s">
        <v>273</v>
      </c>
      <c r="F56" s="750"/>
      <c r="G56" s="2103">
        <v>9</v>
      </c>
      <c r="H56" s="1162" t="s">
        <v>593</v>
      </c>
      <c r="I56" s="203" t="s">
        <v>723</v>
      </c>
      <c r="L56" s="2103">
        <v>9</v>
      </c>
      <c r="M56" s="2112" t="s">
        <v>148</v>
      </c>
      <c r="N56" s="230"/>
      <c r="AF56" s="7"/>
    </row>
    <row r="57" spans="1:32" ht="15.75" x14ac:dyDescent="0.25">
      <c r="A57" s="2103">
        <v>10</v>
      </c>
      <c r="B57" s="515" t="s">
        <v>35</v>
      </c>
      <c r="C57" s="94"/>
      <c r="D57" s="934" t="s">
        <v>44</v>
      </c>
      <c r="E57" s="139"/>
      <c r="F57" s="168"/>
      <c r="G57" s="2103">
        <v>10</v>
      </c>
      <c r="H57" s="1162" t="s">
        <v>593</v>
      </c>
      <c r="I57" s="203" t="s">
        <v>723</v>
      </c>
      <c r="L57" s="2103">
        <v>10</v>
      </c>
      <c r="M57" s="2123" t="s">
        <v>1048</v>
      </c>
      <c r="N57" s="132"/>
      <c r="AF57" s="7"/>
    </row>
    <row r="58" spans="1:32" ht="15.75" x14ac:dyDescent="0.25">
      <c r="A58" s="2103">
        <v>11</v>
      </c>
      <c r="B58" s="515" t="s">
        <v>52</v>
      </c>
      <c r="C58" s="2104">
        <v>1996</v>
      </c>
      <c r="D58" s="934" t="s">
        <v>44</v>
      </c>
      <c r="E58" s="139"/>
      <c r="F58" s="168"/>
      <c r="G58" s="2103">
        <v>11</v>
      </c>
      <c r="H58" s="1162" t="s">
        <v>593</v>
      </c>
      <c r="I58" s="203" t="s">
        <v>723</v>
      </c>
      <c r="L58" s="2103">
        <v>11</v>
      </c>
      <c r="M58" s="2119"/>
      <c r="N58" s="132"/>
      <c r="AF58" s="7"/>
    </row>
    <row r="59" spans="1:32" ht="15.75" x14ac:dyDescent="0.25">
      <c r="A59" s="2103">
        <v>12</v>
      </c>
      <c r="B59" s="515" t="s">
        <v>53</v>
      </c>
      <c r="C59" s="2117" t="s">
        <v>612</v>
      </c>
      <c r="D59" s="934" t="s">
        <v>130</v>
      </c>
      <c r="E59" s="139"/>
      <c r="F59" s="168"/>
      <c r="G59" s="2103">
        <v>12</v>
      </c>
      <c r="H59" s="1162" t="s">
        <v>593</v>
      </c>
      <c r="I59" s="939" t="s">
        <v>723</v>
      </c>
      <c r="L59" s="2103">
        <v>12</v>
      </c>
      <c r="M59" s="2113" t="s">
        <v>831</v>
      </c>
      <c r="N59" s="524"/>
      <c r="AF59" s="7"/>
    </row>
    <row r="60" spans="1:32" ht="15.75" x14ac:dyDescent="0.25">
      <c r="A60" s="2103">
        <v>13</v>
      </c>
      <c r="B60" s="515" t="s">
        <v>54</v>
      </c>
      <c r="C60" s="720" t="s">
        <v>614</v>
      </c>
      <c r="D60" s="934" t="s">
        <v>130</v>
      </c>
      <c r="E60" s="139"/>
      <c r="F60" s="168"/>
      <c r="G60" s="2103">
        <v>13</v>
      </c>
      <c r="H60" s="1162" t="s">
        <v>593</v>
      </c>
      <c r="I60" s="939" t="s">
        <v>723</v>
      </c>
      <c r="L60" s="2103">
        <v>13</v>
      </c>
      <c r="M60" s="2121" t="s">
        <v>614</v>
      </c>
      <c r="N60" s="230"/>
      <c r="AF60" s="7"/>
    </row>
    <row r="61" spans="1:32" ht="15.75" x14ac:dyDescent="0.25">
      <c r="A61" s="2103">
        <v>14</v>
      </c>
      <c r="B61" s="515" t="s">
        <v>37</v>
      </c>
      <c r="C61" s="720" t="s">
        <v>615</v>
      </c>
      <c r="D61" s="934" t="s">
        <v>44</v>
      </c>
      <c r="E61" s="328" t="s">
        <v>273</v>
      </c>
      <c r="F61" s="168"/>
      <c r="G61" s="2103">
        <v>14</v>
      </c>
      <c r="H61" s="1162" t="s">
        <v>593</v>
      </c>
      <c r="I61" s="203" t="s">
        <v>723</v>
      </c>
      <c r="L61" s="2103">
        <v>14</v>
      </c>
      <c r="M61" s="2121" t="s">
        <v>615</v>
      </c>
      <c r="N61" s="230"/>
      <c r="AF61" s="7"/>
    </row>
    <row r="62" spans="1:32" ht="15.75" x14ac:dyDescent="0.25">
      <c r="A62" s="2103">
        <v>15</v>
      </c>
      <c r="B62" s="515" t="s">
        <v>55</v>
      </c>
      <c r="C62" s="2120" t="s">
        <v>901</v>
      </c>
      <c r="D62" s="934" t="s">
        <v>723</v>
      </c>
      <c r="E62" s="139"/>
      <c r="F62" s="168"/>
      <c r="G62" s="2103">
        <v>15</v>
      </c>
      <c r="H62" s="720" t="str">
        <f>H50</f>
        <v>2020-04-20</v>
      </c>
      <c r="I62" s="203" t="s">
        <v>130</v>
      </c>
      <c r="L62" s="2103">
        <v>15</v>
      </c>
      <c r="M62" s="2120" t="s">
        <v>901</v>
      </c>
      <c r="N62" s="230"/>
      <c r="AF62" s="7"/>
    </row>
    <row r="63" spans="1:32" ht="15.75" x14ac:dyDescent="0.25">
      <c r="A63" s="2103">
        <v>16</v>
      </c>
      <c r="B63" s="515" t="s">
        <v>56</v>
      </c>
      <c r="C63" s="645"/>
      <c r="D63" s="934" t="s">
        <v>44</v>
      </c>
      <c r="E63" s="328" t="s">
        <v>273</v>
      </c>
      <c r="F63" s="168"/>
      <c r="G63" s="2103">
        <v>16</v>
      </c>
      <c r="H63" s="1162" t="s">
        <v>593</v>
      </c>
      <c r="I63" s="203" t="s">
        <v>723</v>
      </c>
      <c r="L63" s="2103">
        <v>16</v>
      </c>
      <c r="M63" s="735"/>
      <c r="N63" s="230"/>
      <c r="AF63" s="7"/>
    </row>
    <row r="64" spans="1:32" ht="15.75" x14ac:dyDescent="0.25">
      <c r="A64" s="2103">
        <v>17</v>
      </c>
      <c r="B64" s="515" t="s">
        <v>57</v>
      </c>
      <c r="C64" s="78"/>
      <c r="D64" s="934" t="s">
        <v>43</v>
      </c>
      <c r="E64" s="328" t="s">
        <v>273</v>
      </c>
      <c r="F64" s="168"/>
      <c r="G64" s="2103">
        <v>17</v>
      </c>
      <c r="H64" s="1162" t="s">
        <v>593</v>
      </c>
      <c r="I64" s="203" t="s">
        <v>723</v>
      </c>
      <c r="L64" s="2103">
        <v>17</v>
      </c>
      <c r="M64" s="732"/>
      <c r="N64" s="230"/>
      <c r="AF64" s="7"/>
    </row>
    <row r="65" spans="1:32" ht="15.75" x14ac:dyDescent="0.25">
      <c r="A65" s="2103">
        <v>18</v>
      </c>
      <c r="B65" s="515" t="s">
        <v>129</v>
      </c>
      <c r="C65" s="2132" t="s">
        <v>136</v>
      </c>
      <c r="D65" s="934" t="s">
        <v>130</v>
      </c>
      <c r="E65" s="328" t="s">
        <v>273</v>
      </c>
      <c r="F65" s="168"/>
      <c r="G65" s="2103">
        <v>18</v>
      </c>
      <c r="H65" s="1162" t="s">
        <v>593</v>
      </c>
      <c r="I65" s="203" t="s">
        <v>723</v>
      </c>
      <c r="L65" s="2103">
        <v>18</v>
      </c>
      <c r="M65" s="2127" t="s">
        <v>136</v>
      </c>
      <c r="N65" s="230"/>
      <c r="AF65" s="7"/>
    </row>
    <row r="66" spans="1:32" ht="15.75" x14ac:dyDescent="0.25">
      <c r="A66" s="2103">
        <v>19</v>
      </c>
      <c r="B66" s="515" t="s">
        <v>17</v>
      </c>
      <c r="C66" s="2132" t="b">
        <v>0</v>
      </c>
      <c r="D66" s="934" t="s">
        <v>130</v>
      </c>
      <c r="E66" s="139"/>
      <c r="F66" s="168"/>
      <c r="G66" s="2103">
        <v>19</v>
      </c>
      <c r="H66" s="1162" t="s">
        <v>593</v>
      </c>
      <c r="I66" s="203" t="s">
        <v>723</v>
      </c>
      <c r="L66" s="2103">
        <v>19</v>
      </c>
      <c r="M66" s="2118" t="b">
        <v>0</v>
      </c>
      <c r="N66" s="230"/>
      <c r="AF66" s="7"/>
    </row>
    <row r="67" spans="1:32" ht="15.75" x14ac:dyDescent="0.25">
      <c r="A67" s="2103">
        <v>20</v>
      </c>
      <c r="B67" s="515" t="s">
        <v>18</v>
      </c>
      <c r="C67" s="2132" t="s">
        <v>111</v>
      </c>
      <c r="D67" s="545" t="s">
        <v>130</v>
      </c>
      <c r="E67" s="328"/>
      <c r="F67" s="168"/>
      <c r="G67" s="2103">
        <v>20</v>
      </c>
      <c r="H67" s="1162" t="s">
        <v>593</v>
      </c>
      <c r="I67" s="2103" t="s">
        <v>723</v>
      </c>
      <c r="L67" s="2103">
        <v>20</v>
      </c>
      <c r="M67" s="2127" t="s">
        <v>111</v>
      </c>
      <c r="N67" s="230"/>
      <c r="AF67" s="7"/>
    </row>
    <row r="68" spans="1:32" ht="15.75" x14ac:dyDescent="0.25">
      <c r="A68" s="2103">
        <v>21</v>
      </c>
      <c r="B68" s="515" t="s">
        <v>58</v>
      </c>
      <c r="C68" s="2132" t="b">
        <v>0</v>
      </c>
      <c r="D68" s="934" t="s">
        <v>130</v>
      </c>
      <c r="E68" s="139"/>
      <c r="F68" s="168"/>
      <c r="G68" s="2103">
        <v>21</v>
      </c>
      <c r="H68" s="1162" t="s">
        <v>593</v>
      </c>
      <c r="I68" s="203" t="s">
        <v>723</v>
      </c>
      <c r="L68" s="2103">
        <v>21</v>
      </c>
      <c r="M68" s="2127" t="b">
        <v>0</v>
      </c>
      <c r="N68" s="230"/>
      <c r="AF68" s="7"/>
    </row>
    <row r="69" spans="1:32" ht="15.75" x14ac:dyDescent="0.25">
      <c r="A69" s="2103">
        <v>22</v>
      </c>
      <c r="B69" s="515" t="s">
        <v>80</v>
      </c>
      <c r="C69" s="2104" t="s">
        <v>195</v>
      </c>
      <c r="D69" s="934" t="s">
        <v>130</v>
      </c>
      <c r="E69" s="328" t="s">
        <v>273</v>
      </c>
      <c r="F69" s="168"/>
      <c r="G69" s="2103">
        <v>22</v>
      </c>
      <c r="H69" s="1162" t="s">
        <v>593</v>
      </c>
      <c r="I69" s="203" t="s">
        <v>723</v>
      </c>
      <c r="L69" s="2103">
        <v>22</v>
      </c>
      <c r="M69" s="2101" t="s">
        <v>195</v>
      </c>
      <c r="N69" s="230"/>
      <c r="AF69" s="7"/>
    </row>
    <row r="70" spans="1:32" ht="15.75" x14ac:dyDescent="0.25">
      <c r="A70" s="2103">
        <v>23</v>
      </c>
      <c r="B70" s="515" t="s">
        <v>59</v>
      </c>
      <c r="C70" s="41">
        <f>C23</f>
        <v>2.5000000000000001E-3</v>
      </c>
      <c r="D70" s="934" t="s">
        <v>44</v>
      </c>
      <c r="E70" s="139"/>
      <c r="F70" s="168"/>
      <c r="G70" s="2103">
        <v>23</v>
      </c>
      <c r="H70" s="1162" t="s">
        <v>593</v>
      </c>
      <c r="I70" s="203" t="s">
        <v>723</v>
      </c>
      <c r="L70" s="2103">
        <v>23</v>
      </c>
      <c r="M70" s="2116">
        <f>C70</f>
        <v>2.5000000000000001E-3</v>
      </c>
      <c r="N70" s="230"/>
      <c r="AF70" s="7"/>
    </row>
    <row r="71" spans="1:32" ht="15.75" x14ac:dyDescent="0.25">
      <c r="A71" s="2103">
        <v>24</v>
      </c>
      <c r="B71" s="515" t="s">
        <v>60</v>
      </c>
      <c r="C71" s="2132" t="s">
        <v>112</v>
      </c>
      <c r="D71" s="934" t="s">
        <v>44</v>
      </c>
      <c r="E71" s="139"/>
      <c r="F71" s="168"/>
      <c r="G71" s="2103">
        <v>24</v>
      </c>
      <c r="H71" s="1162" t="s">
        <v>593</v>
      </c>
      <c r="I71" s="203" t="s">
        <v>723</v>
      </c>
      <c r="L71" s="2103">
        <v>24</v>
      </c>
      <c r="M71" s="2127" t="s">
        <v>112</v>
      </c>
      <c r="N71" s="230"/>
      <c r="AF71" s="7"/>
    </row>
    <row r="72" spans="1:32" ht="15.75" x14ac:dyDescent="0.25">
      <c r="A72" s="2103">
        <v>25</v>
      </c>
      <c r="B72" s="515" t="s">
        <v>61</v>
      </c>
      <c r="C72" s="39"/>
      <c r="D72" s="934" t="s">
        <v>44</v>
      </c>
      <c r="E72" s="139"/>
      <c r="F72" s="168"/>
      <c r="G72" s="2103">
        <v>25</v>
      </c>
      <c r="H72" s="1162" t="s">
        <v>593</v>
      </c>
      <c r="I72" s="203" t="s">
        <v>723</v>
      </c>
      <c r="L72" s="2103">
        <v>25</v>
      </c>
      <c r="M72" s="2126"/>
      <c r="N72" s="230"/>
      <c r="AF72" s="7"/>
    </row>
    <row r="73" spans="1:32" ht="15.75" x14ac:dyDescent="0.25">
      <c r="A73" s="2103">
        <v>26</v>
      </c>
      <c r="B73" s="515" t="s">
        <v>62</v>
      </c>
      <c r="C73" s="39"/>
      <c r="D73" s="934" t="s">
        <v>44</v>
      </c>
      <c r="E73" s="139"/>
      <c r="F73" s="168"/>
      <c r="G73" s="2103">
        <v>26</v>
      </c>
      <c r="H73" s="1162" t="s">
        <v>593</v>
      </c>
      <c r="I73" s="203" t="s">
        <v>723</v>
      </c>
      <c r="L73" s="2103">
        <v>26</v>
      </c>
      <c r="M73" s="2126"/>
      <c r="N73" s="230"/>
      <c r="AF73" s="7"/>
    </row>
    <row r="74" spans="1:32" ht="15.75" x14ac:dyDescent="0.25">
      <c r="A74" s="2103">
        <v>27</v>
      </c>
      <c r="B74" s="515" t="s">
        <v>63</v>
      </c>
      <c r="C74" s="39"/>
      <c r="D74" s="934" t="s">
        <v>44</v>
      </c>
      <c r="E74" s="139"/>
      <c r="F74" s="168"/>
      <c r="G74" s="2103">
        <v>27</v>
      </c>
      <c r="H74" s="1162" t="s">
        <v>593</v>
      </c>
      <c r="I74" s="203" t="s">
        <v>723</v>
      </c>
      <c r="L74" s="2103">
        <v>27</v>
      </c>
      <c r="M74" s="2126"/>
      <c r="N74" s="230"/>
      <c r="AF74" s="7"/>
    </row>
    <row r="75" spans="1:32" ht="15.75" x14ac:dyDescent="0.25">
      <c r="A75" s="2103">
        <v>28</v>
      </c>
      <c r="B75" s="515" t="s">
        <v>64</v>
      </c>
      <c r="C75" s="39"/>
      <c r="D75" s="934" t="s">
        <v>44</v>
      </c>
      <c r="E75" s="139"/>
      <c r="F75" s="168"/>
      <c r="G75" s="2103">
        <v>28</v>
      </c>
      <c r="H75" s="1162" t="s">
        <v>593</v>
      </c>
      <c r="I75" s="203" t="s">
        <v>723</v>
      </c>
      <c r="L75" s="2103">
        <v>28</v>
      </c>
      <c r="M75" s="2126"/>
      <c r="N75" s="230"/>
      <c r="AF75" s="7"/>
    </row>
    <row r="76" spans="1:32" ht="15.75" x14ac:dyDescent="0.25">
      <c r="A76" s="2103">
        <v>29</v>
      </c>
      <c r="B76" s="515" t="s">
        <v>65</v>
      </c>
      <c r="C76" s="39"/>
      <c r="D76" s="934" t="s">
        <v>44</v>
      </c>
      <c r="E76" s="139"/>
      <c r="F76" s="168"/>
      <c r="G76" s="2103">
        <v>29</v>
      </c>
      <c r="H76" s="1162" t="s">
        <v>593</v>
      </c>
      <c r="I76" s="203" t="s">
        <v>723</v>
      </c>
      <c r="L76" s="2103">
        <v>29</v>
      </c>
      <c r="M76" s="2126"/>
      <c r="N76" s="230"/>
      <c r="AF76" s="7"/>
    </row>
    <row r="77" spans="1:32" ht="15.75" x14ac:dyDescent="0.25">
      <c r="A77" s="2103">
        <v>30</v>
      </c>
      <c r="B77" s="515" t="s">
        <v>66</v>
      </c>
      <c r="C77" s="39"/>
      <c r="D77" s="934" t="s">
        <v>44</v>
      </c>
      <c r="E77" s="139"/>
      <c r="F77" s="168"/>
      <c r="G77" s="2103">
        <v>30</v>
      </c>
      <c r="H77" s="1162" t="s">
        <v>593</v>
      </c>
      <c r="I77" s="203" t="s">
        <v>723</v>
      </c>
      <c r="L77" s="2103">
        <v>30</v>
      </c>
      <c r="M77" s="2126"/>
      <c r="N77" s="230"/>
      <c r="AF77" s="7"/>
    </row>
    <row r="78" spans="1:32" ht="15.75" x14ac:dyDescent="0.25">
      <c r="A78" s="2103">
        <v>31</v>
      </c>
      <c r="B78" s="515" t="s">
        <v>67</v>
      </c>
      <c r="C78" s="39"/>
      <c r="D78" s="934" t="s">
        <v>44</v>
      </c>
      <c r="E78" s="139"/>
      <c r="F78" s="168"/>
      <c r="G78" s="2103">
        <v>31</v>
      </c>
      <c r="H78" s="1162" t="s">
        <v>593</v>
      </c>
      <c r="I78" s="203" t="s">
        <v>723</v>
      </c>
      <c r="L78" s="2103">
        <v>31</v>
      </c>
      <c r="M78" s="2126"/>
      <c r="N78" s="230"/>
      <c r="AF78" s="7"/>
    </row>
    <row r="79" spans="1:32" ht="15.75" x14ac:dyDescent="0.25">
      <c r="A79" s="2103">
        <v>32</v>
      </c>
      <c r="B79" s="515" t="s">
        <v>68</v>
      </c>
      <c r="C79" s="39"/>
      <c r="D79" s="934" t="s">
        <v>44</v>
      </c>
      <c r="E79" s="139"/>
      <c r="F79" s="168"/>
      <c r="G79" s="2103">
        <v>32</v>
      </c>
      <c r="H79" s="1162" t="s">
        <v>593</v>
      </c>
      <c r="I79" s="203" t="s">
        <v>723</v>
      </c>
      <c r="L79" s="2103">
        <v>32</v>
      </c>
      <c r="M79" s="2126"/>
      <c r="N79" s="230"/>
      <c r="AF79" s="7"/>
    </row>
    <row r="80" spans="1:32" ht="15.75" x14ac:dyDescent="0.25">
      <c r="A80" s="2103">
        <v>35</v>
      </c>
      <c r="B80" s="515" t="s">
        <v>72</v>
      </c>
      <c r="C80" s="39"/>
      <c r="D80" s="934" t="s">
        <v>43</v>
      </c>
      <c r="E80" s="139"/>
      <c r="F80" s="168"/>
      <c r="G80" s="2103">
        <v>35</v>
      </c>
      <c r="H80" s="1162" t="s">
        <v>593</v>
      </c>
      <c r="I80" s="203" t="s">
        <v>723</v>
      </c>
      <c r="L80" s="2103">
        <v>35</v>
      </c>
      <c r="M80" s="2126"/>
      <c r="N80" s="230"/>
      <c r="AF80" s="7"/>
    </row>
    <row r="81" spans="1:32" ht="15.75" x14ac:dyDescent="0.25">
      <c r="A81" s="2103">
        <v>36</v>
      </c>
      <c r="B81" s="515" t="s">
        <v>73</v>
      </c>
      <c r="C81" s="39"/>
      <c r="D81" s="934" t="s">
        <v>44</v>
      </c>
      <c r="E81" s="139"/>
      <c r="F81" s="168"/>
      <c r="G81" s="2103">
        <v>36</v>
      </c>
      <c r="H81" s="1162" t="s">
        <v>593</v>
      </c>
      <c r="I81" s="203" t="s">
        <v>723</v>
      </c>
      <c r="L81" s="2103">
        <v>36</v>
      </c>
      <c r="M81" s="2126"/>
      <c r="N81" s="230"/>
      <c r="AF81" s="7"/>
    </row>
    <row r="82" spans="1:32" ht="15.75" x14ac:dyDescent="0.25">
      <c r="A82" s="2103">
        <v>37</v>
      </c>
      <c r="B82" s="515" t="s">
        <v>69</v>
      </c>
      <c r="C82" s="42">
        <f>C21</f>
        <v>5252961.538461539</v>
      </c>
      <c r="D82" s="934" t="s">
        <v>130</v>
      </c>
      <c r="E82" s="139"/>
      <c r="F82" s="168"/>
      <c r="G82" s="2103">
        <v>37</v>
      </c>
      <c r="H82" s="1162" t="s">
        <v>593</v>
      </c>
      <c r="I82" s="939" t="s">
        <v>723</v>
      </c>
      <c r="L82" s="2103">
        <v>37</v>
      </c>
      <c r="M82" s="2115">
        <f>C82</f>
        <v>5252961.538461539</v>
      </c>
      <c r="N82" s="328"/>
      <c r="AF82" s="7"/>
    </row>
    <row r="83" spans="1:32" ht="15.75" x14ac:dyDescent="0.25">
      <c r="A83" s="2103">
        <v>38</v>
      </c>
      <c r="B83" s="515" t="s">
        <v>70</v>
      </c>
      <c r="C83" s="2105">
        <f>C24</f>
        <v>5253216.890758547</v>
      </c>
      <c r="D83" s="934" t="s">
        <v>44</v>
      </c>
      <c r="E83" s="139"/>
      <c r="F83" s="168"/>
      <c r="G83" s="2103">
        <v>38</v>
      </c>
      <c r="H83" s="1162" t="s">
        <v>593</v>
      </c>
      <c r="I83" s="203" t="s">
        <v>723</v>
      </c>
      <c r="L83" s="2103">
        <v>38</v>
      </c>
      <c r="M83" s="2114">
        <f>C83</f>
        <v>5253216.890758547</v>
      </c>
      <c r="N83" s="230"/>
      <c r="AF83" s="7"/>
    </row>
    <row r="84" spans="1:32" ht="15.75" x14ac:dyDescent="0.25">
      <c r="A84" s="2103">
        <v>39</v>
      </c>
      <c r="B84" s="515" t="s">
        <v>71</v>
      </c>
      <c r="C84" s="2105" t="s">
        <v>160</v>
      </c>
      <c r="D84" s="934" t="s">
        <v>130</v>
      </c>
      <c r="E84" s="139"/>
      <c r="F84" s="168"/>
      <c r="G84" s="2103">
        <v>39</v>
      </c>
      <c r="H84" s="1162" t="s">
        <v>593</v>
      </c>
      <c r="I84" s="939" t="s">
        <v>723</v>
      </c>
      <c r="L84" s="2103">
        <v>39</v>
      </c>
      <c r="M84" s="2114" t="str">
        <f>C84</f>
        <v>USD</v>
      </c>
      <c r="N84" s="230"/>
      <c r="AF84" s="7"/>
    </row>
    <row r="85" spans="1:32" ht="15.75" x14ac:dyDescent="0.25">
      <c r="A85" s="2103">
        <v>73</v>
      </c>
      <c r="B85" s="515" t="s">
        <v>81</v>
      </c>
      <c r="C85" s="2130" t="b">
        <v>1</v>
      </c>
      <c r="D85" s="545" t="s">
        <v>130</v>
      </c>
      <c r="E85" s="328" t="s">
        <v>273</v>
      </c>
      <c r="F85" s="168"/>
      <c r="G85" s="2103">
        <v>73</v>
      </c>
      <c r="H85" s="1162" t="s">
        <v>593</v>
      </c>
      <c r="I85" s="942" t="s">
        <v>723</v>
      </c>
      <c r="L85" s="2103">
        <v>73</v>
      </c>
      <c r="M85" s="2123" t="b">
        <v>0</v>
      </c>
      <c r="N85" s="230"/>
      <c r="AF85" s="7"/>
    </row>
    <row r="86" spans="1:32" ht="15.75" x14ac:dyDescent="0.25">
      <c r="A86" s="2103">
        <v>74</v>
      </c>
      <c r="B86" s="515" t="s">
        <v>78</v>
      </c>
      <c r="C86" s="2120" t="s">
        <v>901</v>
      </c>
      <c r="D86" s="935" t="s">
        <v>723</v>
      </c>
      <c r="E86" s="328"/>
      <c r="F86" s="168"/>
      <c r="G86" s="2103">
        <v>74</v>
      </c>
      <c r="H86" s="1162" t="s">
        <v>593</v>
      </c>
      <c r="I86" s="203" t="s">
        <v>723</v>
      </c>
      <c r="L86" s="2103">
        <v>74</v>
      </c>
      <c r="M86" s="2120" t="s">
        <v>901</v>
      </c>
      <c r="N86" s="230"/>
      <c r="AF86" s="7"/>
    </row>
    <row r="87" spans="1:32" ht="15.75" x14ac:dyDescent="0.25">
      <c r="A87" s="2103">
        <v>75</v>
      </c>
      <c r="B87" s="515" t="s">
        <v>19</v>
      </c>
      <c r="C87" s="2101" t="s">
        <v>113</v>
      </c>
      <c r="D87" s="545" t="s">
        <v>44</v>
      </c>
      <c r="E87" s="328"/>
      <c r="F87" s="168"/>
      <c r="G87" s="2103">
        <v>75</v>
      </c>
      <c r="H87" s="1162" t="s">
        <v>593</v>
      </c>
      <c r="I87" s="203" t="s">
        <v>723</v>
      </c>
      <c r="L87" s="2103">
        <v>75</v>
      </c>
      <c r="M87" s="2101" t="s">
        <v>113</v>
      </c>
      <c r="N87" s="230"/>
      <c r="AF87" s="7"/>
    </row>
    <row r="88" spans="1:32" ht="15.75" x14ac:dyDescent="0.25">
      <c r="A88" s="2103">
        <v>76</v>
      </c>
      <c r="B88" s="1006" t="s">
        <v>30</v>
      </c>
      <c r="C88" s="39"/>
      <c r="D88" s="545" t="s">
        <v>44</v>
      </c>
      <c r="E88" s="139"/>
      <c r="F88" s="168"/>
      <c r="G88" s="2103">
        <v>76</v>
      </c>
      <c r="H88" s="1162" t="s">
        <v>593</v>
      </c>
      <c r="I88" s="203" t="s">
        <v>723</v>
      </c>
      <c r="L88" s="2103">
        <v>76</v>
      </c>
      <c r="M88" s="2126"/>
      <c r="N88" s="230"/>
    </row>
    <row r="89" spans="1:32" ht="15.75" x14ac:dyDescent="0.25">
      <c r="A89" s="2103">
        <v>77</v>
      </c>
      <c r="B89" s="1006" t="s">
        <v>31</v>
      </c>
      <c r="C89" s="39"/>
      <c r="D89" s="545" t="s">
        <v>44</v>
      </c>
      <c r="E89" s="139"/>
      <c r="F89" s="168"/>
      <c r="G89" s="2103">
        <v>77</v>
      </c>
      <c r="H89" s="1162" t="s">
        <v>593</v>
      </c>
      <c r="I89" s="203" t="s">
        <v>723</v>
      </c>
      <c r="L89" s="2103">
        <v>77</v>
      </c>
      <c r="M89" s="2126"/>
      <c r="N89" s="230"/>
    </row>
    <row r="90" spans="1:32" ht="15.75" x14ac:dyDescent="0.25">
      <c r="A90" s="2103">
        <v>78</v>
      </c>
      <c r="B90" s="1006" t="s">
        <v>77</v>
      </c>
      <c r="C90" s="728" t="str">
        <f>F17</f>
        <v>US912810PX00</v>
      </c>
      <c r="D90" s="545" t="s">
        <v>44</v>
      </c>
      <c r="E90" s="139"/>
      <c r="F90" s="168"/>
      <c r="G90" s="2103">
        <v>78</v>
      </c>
      <c r="H90" s="1162" t="s">
        <v>593</v>
      </c>
      <c r="I90" s="2098" t="s">
        <v>723</v>
      </c>
      <c r="L90" s="2103">
        <v>78</v>
      </c>
      <c r="M90" s="729" t="str">
        <f>C90</f>
        <v>US912810PX00</v>
      </c>
      <c r="N90" s="230"/>
    </row>
    <row r="91" spans="1:32" ht="15.75" x14ac:dyDescent="0.25">
      <c r="A91" s="2103">
        <v>79</v>
      </c>
      <c r="B91" s="1006" t="s">
        <v>76</v>
      </c>
      <c r="C91" s="2104" t="s">
        <v>373</v>
      </c>
      <c r="D91" s="545" t="s">
        <v>44</v>
      </c>
      <c r="E91" s="139"/>
      <c r="F91" s="168"/>
      <c r="G91" s="2103">
        <v>79</v>
      </c>
      <c r="H91" s="1162" t="s">
        <v>593</v>
      </c>
      <c r="I91" s="2098" t="s">
        <v>723</v>
      </c>
      <c r="L91" s="2103">
        <v>79</v>
      </c>
      <c r="M91" s="2101" t="s">
        <v>373</v>
      </c>
      <c r="N91" s="230"/>
    </row>
    <row r="92" spans="1:32" ht="15.75" x14ac:dyDescent="0.25">
      <c r="A92" s="2103">
        <v>83</v>
      </c>
      <c r="B92" s="1006" t="s">
        <v>20</v>
      </c>
      <c r="C92" s="2105">
        <f>C19</f>
        <v>5000000</v>
      </c>
      <c r="D92" s="545" t="s">
        <v>44</v>
      </c>
      <c r="E92" s="139"/>
      <c r="F92" s="168"/>
      <c r="G92" s="2103">
        <v>83</v>
      </c>
      <c r="H92" s="1162" t="s">
        <v>593</v>
      </c>
      <c r="I92" s="2103" t="s">
        <v>723</v>
      </c>
      <c r="L92" s="2103">
        <v>83</v>
      </c>
      <c r="M92" s="2109">
        <f>C19</f>
        <v>5000000</v>
      </c>
      <c r="N92" s="230"/>
    </row>
    <row r="93" spans="1:32" ht="15.75" x14ac:dyDescent="0.25">
      <c r="A93" s="2103">
        <v>85</v>
      </c>
      <c r="B93" s="515" t="s">
        <v>21</v>
      </c>
      <c r="C93" s="2104" t="s">
        <v>160</v>
      </c>
      <c r="D93" s="545" t="s">
        <v>43</v>
      </c>
      <c r="E93" s="139"/>
      <c r="F93" s="168"/>
      <c r="G93" s="2103">
        <v>85</v>
      </c>
      <c r="H93" s="1162" t="s">
        <v>593</v>
      </c>
      <c r="I93" s="2103" t="s">
        <v>723</v>
      </c>
      <c r="L93" s="2103">
        <v>85</v>
      </c>
      <c r="M93" s="2101" t="s">
        <v>160</v>
      </c>
      <c r="N93" s="230"/>
    </row>
    <row r="94" spans="1:32" ht="15.75" x14ac:dyDescent="0.25">
      <c r="A94" s="2103">
        <v>86</v>
      </c>
      <c r="B94" s="515" t="s">
        <v>22</v>
      </c>
      <c r="C94" s="39"/>
      <c r="D94" s="545" t="s">
        <v>43</v>
      </c>
      <c r="E94" s="328" t="s">
        <v>273</v>
      </c>
      <c r="F94" s="168"/>
      <c r="G94" s="2103">
        <v>86</v>
      </c>
      <c r="H94" s="1162" t="s">
        <v>593</v>
      </c>
      <c r="I94" s="2103" t="s">
        <v>723</v>
      </c>
      <c r="L94" s="2103">
        <v>86</v>
      </c>
      <c r="M94" s="2126"/>
      <c r="N94" s="230"/>
    </row>
    <row r="95" spans="1:32" s="7" customFormat="1" ht="15.75" x14ac:dyDescent="0.25">
      <c r="A95" s="2103">
        <v>87</v>
      </c>
      <c r="B95" s="515" t="s">
        <v>23</v>
      </c>
      <c r="C95" s="1125">
        <f>(C20/C19)*100</f>
        <v>107.20329670329672</v>
      </c>
      <c r="D95" s="545" t="s">
        <v>44</v>
      </c>
      <c r="E95" s="328" t="s">
        <v>273</v>
      </c>
      <c r="F95" s="168"/>
      <c r="G95" s="2103">
        <v>87</v>
      </c>
      <c r="H95" s="1162" t="s">
        <v>593</v>
      </c>
      <c r="I95" s="2103" t="s">
        <v>723</v>
      </c>
      <c r="L95" s="2103">
        <v>87</v>
      </c>
      <c r="M95" s="521">
        <f>C95</f>
        <v>107.20329670329672</v>
      </c>
      <c r="N95" s="230"/>
      <c r="AF95"/>
    </row>
    <row r="96" spans="1:32" s="7" customFormat="1" ht="15.75" x14ac:dyDescent="0.25">
      <c r="A96" s="2103">
        <v>88</v>
      </c>
      <c r="B96" s="515" t="s">
        <v>24</v>
      </c>
      <c r="C96" s="2109">
        <f>C20</f>
        <v>5360164.8351648357</v>
      </c>
      <c r="D96" s="545" t="s">
        <v>44</v>
      </c>
      <c r="E96" s="328" t="s">
        <v>273</v>
      </c>
      <c r="F96" s="643"/>
      <c r="G96" s="2103">
        <v>88</v>
      </c>
      <c r="H96" s="1162" t="s">
        <v>593</v>
      </c>
      <c r="I96" s="2103" t="s">
        <v>723</v>
      </c>
      <c r="L96" s="2103">
        <v>88</v>
      </c>
      <c r="M96" s="2109">
        <f t="shared" ref="M96:M97" si="1">C96</f>
        <v>5360164.8351648357</v>
      </c>
      <c r="N96" s="230"/>
      <c r="AF96"/>
    </row>
    <row r="97" spans="1:32" s="7" customFormat="1" ht="15.75" x14ac:dyDescent="0.25">
      <c r="A97" s="2103">
        <v>89</v>
      </c>
      <c r="B97" s="515" t="s">
        <v>25</v>
      </c>
      <c r="C97" s="1126">
        <f>F21</f>
        <v>0.02</v>
      </c>
      <c r="D97" s="545" t="s">
        <v>44</v>
      </c>
      <c r="E97" s="139"/>
      <c r="F97" s="168"/>
      <c r="G97" s="2103">
        <v>89</v>
      </c>
      <c r="H97" s="1162" t="s">
        <v>593</v>
      </c>
      <c r="I97" s="2103" t="s">
        <v>723</v>
      </c>
      <c r="L97" s="2103">
        <v>89</v>
      </c>
      <c r="M97" s="1129">
        <f t="shared" si="1"/>
        <v>0.02</v>
      </c>
      <c r="N97" s="230"/>
      <c r="AF97"/>
    </row>
    <row r="98" spans="1:32" s="7" customFormat="1" ht="15.75" x14ac:dyDescent="0.25">
      <c r="A98" s="2103">
        <v>90</v>
      </c>
      <c r="B98" s="515" t="s">
        <v>26</v>
      </c>
      <c r="C98" s="2104" t="s">
        <v>114</v>
      </c>
      <c r="D98" s="545" t="s">
        <v>44</v>
      </c>
      <c r="E98" s="139"/>
      <c r="F98" s="168"/>
      <c r="G98" s="2103">
        <v>90</v>
      </c>
      <c r="H98" s="1162" t="s">
        <v>593</v>
      </c>
      <c r="I98" s="2103" t="s">
        <v>723</v>
      </c>
      <c r="L98" s="2103">
        <v>90</v>
      </c>
      <c r="M98" s="2101" t="s">
        <v>114</v>
      </c>
      <c r="N98" s="230"/>
      <c r="AF98"/>
    </row>
    <row r="99" spans="1:32" s="7" customFormat="1" ht="15.75" x14ac:dyDescent="0.25">
      <c r="A99" s="2103">
        <v>91</v>
      </c>
      <c r="B99" s="515" t="s">
        <v>27</v>
      </c>
      <c r="C99" s="1010" t="s">
        <v>826</v>
      </c>
      <c r="D99" s="545" t="s">
        <v>44</v>
      </c>
      <c r="E99" s="328" t="s">
        <v>273</v>
      </c>
      <c r="F99" s="168"/>
      <c r="G99" s="2103">
        <v>91</v>
      </c>
      <c r="H99" s="1162" t="s">
        <v>593</v>
      </c>
      <c r="I99" s="2103" t="s">
        <v>723</v>
      </c>
      <c r="L99" s="2103">
        <v>91</v>
      </c>
      <c r="M99" s="518" t="s">
        <v>826</v>
      </c>
      <c r="N99" s="230"/>
      <c r="AF99"/>
    </row>
    <row r="100" spans="1:32" s="7" customFormat="1" ht="15.75" x14ac:dyDescent="0.25">
      <c r="A100" s="2103">
        <v>92</v>
      </c>
      <c r="B100" s="515" t="s">
        <v>28</v>
      </c>
      <c r="C100" s="2104" t="s">
        <v>162</v>
      </c>
      <c r="D100" s="545" t="s">
        <v>44</v>
      </c>
      <c r="E100" s="139"/>
      <c r="F100" s="168"/>
      <c r="G100" s="2103">
        <v>92</v>
      </c>
      <c r="H100" s="1162" t="s">
        <v>593</v>
      </c>
      <c r="I100" s="2103" t="s">
        <v>723</v>
      </c>
      <c r="L100" s="2103">
        <v>92</v>
      </c>
      <c r="M100" s="2101" t="s">
        <v>162</v>
      </c>
      <c r="N100" s="230"/>
      <c r="AF100"/>
    </row>
    <row r="101" spans="1:32" s="7" customFormat="1" ht="15.75" x14ac:dyDescent="0.25">
      <c r="A101" s="2103">
        <v>93</v>
      </c>
      <c r="B101" s="515" t="s">
        <v>75</v>
      </c>
      <c r="C101" s="1011" t="str">
        <f>F18</f>
        <v>254900HROIFWPRGM1V77</v>
      </c>
      <c r="D101" s="545" t="s">
        <v>44</v>
      </c>
      <c r="E101" s="139"/>
      <c r="F101" s="168"/>
      <c r="G101" s="2103">
        <v>93</v>
      </c>
      <c r="H101" s="1162" t="s">
        <v>593</v>
      </c>
      <c r="I101" s="2103" t="s">
        <v>723</v>
      </c>
      <c r="L101" s="2103">
        <v>93</v>
      </c>
      <c r="M101" s="90" t="str">
        <f>C101</f>
        <v>254900HROIFWPRGM1V77</v>
      </c>
      <c r="N101" s="230"/>
      <c r="AF101"/>
    </row>
    <row r="102" spans="1:32" s="7" customFormat="1" ht="15.75" x14ac:dyDescent="0.25">
      <c r="A102" s="2103">
        <v>94</v>
      </c>
      <c r="B102" s="515" t="s">
        <v>74</v>
      </c>
      <c r="C102" s="2104" t="s">
        <v>116</v>
      </c>
      <c r="D102" s="545" t="s">
        <v>44</v>
      </c>
      <c r="E102" s="139"/>
      <c r="F102" s="168"/>
      <c r="G102" s="2103">
        <v>94</v>
      </c>
      <c r="H102" s="1162" t="s">
        <v>593</v>
      </c>
      <c r="I102" s="2103" t="s">
        <v>723</v>
      </c>
      <c r="L102" s="2103">
        <v>94</v>
      </c>
      <c r="M102" s="2101" t="s">
        <v>116</v>
      </c>
      <c r="N102" s="230"/>
      <c r="AF102"/>
    </row>
    <row r="103" spans="1:32" s="7" customFormat="1" ht="15.75" x14ac:dyDescent="0.25">
      <c r="A103" s="2103">
        <v>95</v>
      </c>
      <c r="B103" s="1006" t="s">
        <v>38</v>
      </c>
      <c r="C103" s="186" t="b">
        <v>1</v>
      </c>
      <c r="D103" s="545" t="s">
        <v>44</v>
      </c>
      <c r="E103" s="328"/>
      <c r="F103" s="168"/>
      <c r="G103" s="2103">
        <v>95</v>
      </c>
      <c r="H103" s="1162" t="s">
        <v>593</v>
      </c>
      <c r="I103" s="2103" t="s">
        <v>723</v>
      </c>
      <c r="L103" s="2103">
        <v>95</v>
      </c>
      <c r="M103" s="2112" t="b">
        <v>1</v>
      </c>
      <c r="N103" s="230"/>
    </row>
    <row r="104" spans="1:32" s="7" customFormat="1" ht="15.75" x14ac:dyDescent="0.25">
      <c r="A104" s="203">
        <v>96</v>
      </c>
      <c r="B104" s="526" t="s">
        <v>36</v>
      </c>
      <c r="C104" s="1124"/>
      <c r="D104" s="545" t="s">
        <v>44</v>
      </c>
      <c r="E104" s="201"/>
      <c r="F104" s="168"/>
      <c r="G104" s="203">
        <v>96</v>
      </c>
      <c r="H104" s="1162" t="s">
        <v>593</v>
      </c>
      <c r="I104" s="2103" t="s">
        <v>723</v>
      </c>
      <c r="L104" s="203">
        <v>96</v>
      </c>
      <c r="M104" s="1128"/>
      <c r="N104" s="230"/>
    </row>
    <row r="105" spans="1:32" s="7" customFormat="1" ht="15.75" x14ac:dyDescent="0.25">
      <c r="A105" s="203">
        <v>97</v>
      </c>
      <c r="B105" s="526" t="s">
        <v>32</v>
      </c>
      <c r="C105" s="39"/>
      <c r="D105" s="545" t="s">
        <v>44</v>
      </c>
      <c r="E105" s="328"/>
      <c r="F105" s="168"/>
      <c r="G105" s="203">
        <v>97</v>
      </c>
      <c r="H105" s="1162" t="s">
        <v>593</v>
      </c>
      <c r="I105" s="2103" t="s">
        <v>723</v>
      </c>
      <c r="L105" s="203">
        <v>97</v>
      </c>
      <c r="M105" s="1353" t="s">
        <v>846</v>
      </c>
      <c r="N105" s="524" t="s">
        <v>273</v>
      </c>
    </row>
    <row r="106" spans="1:32" s="7" customFormat="1" ht="15.75" x14ac:dyDescent="0.25">
      <c r="A106" s="203">
        <v>98</v>
      </c>
      <c r="B106" s="526" t="s">
        <v>39</v>
      </c>
      <c r="C106" s="2104" t="s">
        <v>47</v>
      </c>
      <c r="D106" s="934" t="s">
        <v>130</v>
      </c>
      <c r="E106" s="139"/>
      <c r="F106" s="168"/>
      <c r="G106" s="203">
        <v>98</v>
      </c>
      <c r="H106" s="2104" t="s">
        <v>48</v>
      </c>
      <c r="I106" s="203" t="s">
        <v>130</v>
      </c>
      <c r="L106" s="203">
        <v>98</v>
      </c>
      <c r="M106" s="2127" t="s">
        <v>47</v>
      </c>
      <c r="N106" s="230"/>
    </row>
    <row r="107" spans="1:32" s="7" customFormat="1" ht="15.75" x14ac:dyDescent="0.25">
      <c r="A107" s="203">
        <v>99</v>
      </c>
      <c r="B107" s="528" t="s">
        <v>29</v>
      </c>
      <c r="C107" s="2104" t="s">
        <v>117</v>
      </c>
      <c r="D107" s="934" t="s">
        <v>130</v>
      </c>
      <c r="E107" s="135"/>
      <c r="F107" s="516"/>
      <c r="G107" s="203">
        <v>99</v>
      </c>
      <c r="H107" s="1162" t="s">
        <v>593</v>
      </c>
      <c r="I107" s="203" t="s">
        <v>723</v>
      </c>
      <c r="L107" s="203">
        <v>99</v>
      </c>
      <c r="M107" s="2127" t="s">
        <v>117</v>
      </c>
      <c r="N107" s="230"/>
    </row>
    <row r="108" spans="1:32" s="7" customFormat="1" ht="15.75" x14ac:dyDescent="0.25">
      <c r="A108" s="134" t="s">
        <v>122</v>
      </c>
      <c r="C108" s="63">
        <v>47</v>
      </c>
      <c r="E108" s="168"/>
      <c r="F108" s="168"/>
      <c r="G108" s="134"/>
      <c r="H108" s="63">
        <v>8</v>
      </c>
      <c r="I108" s="53"/>
      <c r="L108" s="134"/>
      <c r="M108" s="15">
        <v>52</v>
      </c>
    </row>
    <row r="109" spans="1:32" s="7" customFormat="1" x14ac:dyDescent="0.25">
      <c r="E109" s="168"/>
      <c r="F109" s="168"/>
    </row>
    <row r="110" spans="1:32" s="7" customFormat="1" ht="15.75" customHeight="1" x14ac:dyDescent="0.25">
      <c r="A110" s="635">
        <v>1.1000000000000001</v>
      </c>
      <c r="B110" s="2257" t="s">
        <v>158</v>
      </c>
      <c r="C110" s="2257"/>
      <c r="D110" s="2257"/>
      <c r="E110" s="2257"/>
      <c r="F110" s="168"/>
      <c r="L110" s="2099">
        <v>2.1</v>
      </c>
      <c r="M110" s="2224" t="s">
        <v>844</v>
      </c>
      <c r="N110" s="2224"/>
      <c r="O110" s="725"/>
      <c r="P110" s="725"/>
    </row>
    <row r="111" spans="1:32" s="7" customFormat="1" ht="15.75" customHeight="1" x14ac:dyDescent="0.25">
      <c r="A111" s="635">
        <v>1.7</v>
      </c>
      <c r="B111" s="2222" t="s">
        <v>380</v>
      </c>
      <c r="C111" s="2222"/>
      <c r="D111" s="2222"/>
      <c r="E111" s="2222"/>
      <c r="F111" s="168"/>
      <c r="G111" s="341"/>
      <c r="L111" s="2340">
        <v>2.97</v>
      </c>
      <c r="M111" s="2224" t="s">
        <v>845</v>
      </c>
      <c r="N111" s="2224"/>
    </row>
    <row r="112" spans="1:32" s="7" customFormat="1" ht="15.75" customHeight="1" x14ac:dyDescent="0.25">
      <c r="A112" s="635">
        <v>1.8</v>
      </c>
      <c r="B112" s="2222" t="s">
        <v>381</v>
      </c>
      <c r="C112" s="2222"/>
      <c r="D112" s="2222"/>
      <c r="E112" s="2222"/>
      <c r="L112" s="2340"/>
      <c r="M112" s="2224"/>
      <c r="N112" s="2224"/>
      <c r="O112" s="640"/>
      <c r="P112" s="640"/>
    </row>
    <row r="113" spans="1:32" s="7" customFormat="1" ht="15.75" x14ac:dyDescent="0.25">
      <c r="A113" s="635">
        <v>1.1299999999999999</v>
      </c>
      <c r="B113" s="2219" t="s">
        <v>737</v>
      </c>
      <c r="C113" s="2220"/>
      <c r="D113" s="2220"/>
      <c r="E113" s="2221"/>
      <c r="L113" s="2027"/>
      <c r="M113" s="2100"/>
      <c r="N113" s="2100"/>
      <c r="O113" s="640"/>
      <c r="P113" s="640"/>
    </row>
    <row r="114" spans="1:32" s="7" customFormat="1" ht="15.75" customHeight="1" x14ac:dyDescent="0.25">
      <c r="A114" s="635">
        <v>2.1</v>
      </c>
      <c r="B114" s="2222" t="s">
        <v>842</v>
      </c>
      <c r="C114" s="2222"/>
      <c r="D114" s="2222"/>
      <c r="E114" s="2222"/>
      <c r="L114" s="2027"/>
      <c r="M114" s="2100"/>
      <c r="N114" s="2100"/>
      <c r="O114" s="168"/>
      <c r="P114" s="168"/>
    </row>
    <row r="115" spans="1:32" s="7" customFormat="1" ht="15.75" customHeight="1" x14ac:dyDescent="0.25">
      <c r="A115" s="2258">
        <v>2.9</v>
      </c>
      <c r="B115" s="2225" t="s">
        <v>1152</v>
      </c>
      <c r="C115" s="2226"/>
      <c r="D115" s="2226"/>
      <c r="E115" s="2227"/>
      <c r="O115" s="168"/>
      <c r="P115" s="168"/>
    </row>
    <row r="116" spans="1:32" s="7" customFormat="1" ht="15.75" customHeight="1" x14ac:dyDescent="0.25">
      <c r="A116" s="2259"/>
      <c r="B116" s="2242"/>
      <c r="C116" s="2243"/>
      <c r="D116" s="2243"/>
      <c r="E116" s="2244"/>
      <c r="O116" s="168"/>
      <c r="P116" s="168"/>
    </row>
    <row r="117" spans="1:32" s="7" customFormat="1" ht="15.75" x14ac:dyDescent="0.25">
      <c r="A117" s="635">
        <v>2.16</v>
      </c>
      <c r="B117" s="2219" t="s">
        <v>928</v>
      </c>
      <c r="C117" s="2220"/>
      <c r="D117" s="2220"/>
      <c r="E117" s="2221"/>
      <c r="F117" s="484"/>
      <c r="AF117"/>
    </row>
    <row r="118" spans="1:32" s="7" customFormat="1" ht="15.75" x14ac:dyDescent="0.25">
      <c r="A118" s="635">
        <v>2.17</v>
      </c>
      <c r="B118" s="2219" t="s">
        <v>915</v>
      </c>
      <c r="C118" s="2220"/>
      <c r="D118" s="2220"/>
      <c r="E118" s="2221"/>
      <c r="F118" s="484"/>
      <c r="AF118"/>
    </row>
    <row r="119" spans="1:32" s="7" customFormat="1" ht="15.75" x14ac:dyDescent="0.25">
      <c r="A119" s="2129">
        <v>2.2200000000000002</v>
      </c>
      <c r="B119" s="2224" t="s">
        <v>929</v>
      </c>
      <c r="C119" s="2224"/>
      <c r="D119" s="2224"/>
      <c r="E119" s="2224"/>
    </row>
    <row r="120" spans="1:32" s="7" customFormat="1" ht="15.75" customHeight="1" x14ac:dyDescent="0.25">
      <c r="A120" s="2258">
        <v>2.73</v>
      </c>
      <c r="B120" s="2225" t="s">
        <v>1127</v>
      </c>
      <c r="C120" s="2226"/>
      <c r="D120" s="2226"/>
      <c r="E120" s="2227"/>
    </row>
    <row r="121" spans="1:32" s="7" customFormat="1" ht="15.75" customHeight="1" x14ac:dyDescent="0.25">
      <c r="A121" s="2273"/>
      <c r="B121" s="2239"/>
      <c r="C121" s="2240"/>
      <c r="D121" s="2240"/>
      <c r="E121" s="2241"/>
      <c r="L121" s="132"/>
      <c r="M121" s="132"/>
      <c r="N121" s="132"/>
    </row>
    <row r="122" spans="1:32" s="7" customFormat="1" ht="15.75" customHeight="1" x14ac:dyDescent="0.25">
      <c r="A122" s="2259"/>
      <c r="B122" s="2242"/>
      <c r="C122" s="2243"/>
      <c r="D122" s="2243"/>
      <c r="E122" s="2244"/>
      <c r="L122" s="132"/>
      <c r="M122" s="132"/>
      <c r="N122" s="132"/>
    </row>
    <row r="123" spans="1:32" s="7" customFormat="1" ht="15.75" x14ac:dyDescent="0.25">
      <c r="A123" s="2129">
        <v>2.86</v>
      </c>
      <c r="B123" s="2236" t="s">
        <v>848</v>
      </c>
      <c r="C123" s="2237"/>
      <c r="D123" s="2237"/>
      <c r="E123" s="2238"/>
      <c r="L123" s="132"/>
      <c r="M123" s="132"/>
      <c r="N123" s="132"/>
    </row>
    <row r="124" spans="1:32" s="7" customFormat="1" ht="15.75" x14ac:dyDescent="0.25">
      <c r="A124" s="635">
        <v>2.87</v>
      </c>
      <c r="B124" s="2219" t="s">
        <v>851</v>
      </c>
      <c r="C124" s="2220"/>
      <c r="D124" s="2220"/>
      <c r="E124" s="2221"/>
      <c r="F124" s="484"/>
    </row>
    <row r="125" spans="1:32" s="7" customFormat="1" ht="15.75" x14ac:dyDescent="0.25">
      <c r="A125" s="635">
        <v>2.88</v>
      </c>
      <c r="B125" s="2222" t="s">
        <v>857</v>
      </c>
      <c r="C125" s="2222"/>
      <c r="D125" s="2222"/>
      <c r="E125" s="2222"/>
      <c r="F125" s="484"/>
    </row>
    <row r="126" spans="1:32" s="7" customFormat="1" ht="15.75" x14ac:dyDescent="0.25">
      <c r="A126" s="635">
        <v>2.91</v>
      </c>
      <c r="B126" s="2222" t="s">
        <v>916</v>
      </c>
      <c r="C126" s="2222"/>
      <c r="D126" s="2222"/>
      <c r="E126" s="2222"/>
      <c r="F126" s="484"/>
    </row>
    <row r="127" spans="1:32" s="7" customFormat="1" x14ac:dyDescent="0.25">
      <c r="D127" s="226"/>
    </row>
    <row r="128" spans="1:32" s="7" customFormat="1" x14ac:dyDescent="0.25">
      <c r="D128" s="226"/>
    </row>
    <row r="129" spans="4:4" s="7" customFormat="1" x14ac:dyDescent="0.25">
      <c r="D129" s="226"/>
    </row>
    <row r="130" spans="4:4" s="7" customFormat="1" x14ac:dyDescent="0.25">
      <c r="D130" s="226"/>
    </row>
    <row r="131" spans="4:4" s="7" customFormat="1" x14ac:dyDescent="0.25">
      <c r="D131" s="226"/>
    </row>
    <row r="132" spans="4:4" s="7" customFormat="1" x14ac:dyDescent="0.25">
      <c r="D132" s="226"/>
    </row>
    <row r="133" spans="4:4" s="7" customFormat="1" x14ac:dyDescent="0.25">
      <c r="D133" s="226"/>
    </row>
    <row r="134" spans="4:4" s="7" customFormat="1" x14ac:dyDescent="0.25">
      <c r="D134" s="226"/>
    </row>
    <row r="135" spans="4:4" s="7" customFormat="1" x14ac:dyDescent="0.25">
      <c r="D135" s="226"/>
    </row>
    <row r="136" spans="4:4" s="7" customFormat="1" x14ac:dyDescent="0.25">
      <c r="D136" s="226"/>
    </row>
    <row r="137" spans="4:4" s="7" customFormat="1" x14ac:dyDescent="0.25">
      <c r="D137" s="226"/>
    </row>
    <row r="138" spans="4:4" s="7" customFormat="1" x14ac:dyDescent="0.25">
      <c r="D138" s="226"/>
    </row>
    <row r="139" spans="4:4" s="7" customFormat="1" x14ac:dyDescent="0.25">
      <c r="D139" s="226"/>
    </row>
    <row r="140" spans="4:4" s="7" customFormat="1" x14ac:dyDescent="0.25">
      <c r="D140" s="226"/>
    </row>
    <row r="141" spans="4:4" s="7" customFormat="1" x14ac:dyDescent="0.25">
      <c r="D141" s="226"/>
    </row>
    <row r="142" spans="4:4" s="7" customFormat="1" x14ac:dyDescent="0.25">
      <c r="D142" s="226"/>
    </row>
    <row r="143" spans="4:4" s="7" customFormat="1" x14ac:dyDescent="0.25">
      <c r="D143" s="226"/>
    </row>
    <row r="144" spans="4:4" s="7" customFormat="1" x14ac:dyDescent="0.25">
      <c r="D144" s="226"/>
    </row>
    <row r="145" spans="4:4" s="7" customFormat="1" x14ac:dyDescent="0.25">
      <c r="D145" s="226"/>
    </row>
    <row r="146" spans="4:4" s="7" customFormat="1" x14ac:dyDescent="0.25">
      <c r="D146" s="226"/>
    </row>
    <row r="147" spans="4:4" s="7" customFormat="1" x14ac:dyDescent="0.25">
      <c r="D147" s="226"/>
    </row>
    <row r="148" spans="4:4" s="7" customFormat="1" x14ac:dyDescent="0.25">
      <c r="D148" s="226"/>
    </row>
    <row r="149" spans="4:4" s="7" customFormat="1" x14ac:dyDescent="0.25">
      <c r="D149" s="226"/>
    </row>
    <row r="150" spans="4:4" s="7" customFormat="1" x14ac:dyDescent="0.25">
      <c r="D150" s="226"/>
    </row>
    <row r="151" spans="4:4" s="7" customFormat="1" x14ac:dyDescent="0.25">
      <c r="D151" s="226"/>
    </row>
    <row r="152" spans="4:4" s="7" customFormat="1" x14ac:dyDescent="0.25">
      <c r="D152" s="226"/>
    </row>
    <row r="153" spans="4:4" s="7" customFormat="1" x14ac:dyDescent="0.25">
      <c r="D153" s="226"/>
    </row>
    <row r="154" spans="4:4" s="7" customFormat="1" x14ac:dyDescent="0.25">
      <c r="D154" s="226"/>
    </row>
    <row r="155" spans="4:4" s="7" customFormat="1" x14ac:dyDescent="0.25">
      <c r="D155" s="226"/>
    </row>
    <row r="156" spans="4:4" s="7" customFormat="1" x14ac:dyDescent="0.25">
      <c r="D156" s="226"/>
    </row>
    <row r="157" spans="4:4" s="7" customFormat="1" x14ac:dyDescent="0.25">
      <c r="D157" s="226"/>
    </row>
    <row r="158" spans="4:4" s="7" customFormat="1" x14ac:dyDescent="0.25">
      <c r="D158" s="226"/>
    </row>
    <row r="159" spans="4:4" s="7" customFormat="1" x14ac:dyDescent="0.25">
      <c r="D159" s="226"/>
    </row>
    <row r="160" spans="4:4" s="7" customFormat="1" x14ac:dyDescent="0.25">
      <c r="D160" s="226"/>
    </row>
    <row r="161" spans="4:4" s="7" customFormat="1" x14ac:dyDescent="0.25">
      <c r="D161" s="226"/>
    </row>
    <row r="162" spans="4:4" s="7" customFormat="1" x14ac:dyDescent="0.25">
      <c r="D162" s="226"/>
    </row>
    <row r="163" spans="4:4" s="7" customFormat="1" x14ac:dyDescent="0.25">
      <c r="D163" s="226"/>
    </row>
    <row r="164" spans="4:4" s="7" customFormat="1" x14ac:dyDescent="0.25">
      <c r="D164" s="226"/>
    </row>
    <row r="165" spans="4:4" s="7" customFormat="1" x14ac:dyDescent="0.25">
      <c r="D165" s="226"/>
    </row>
    <row r="166" spans="4:4" s="7" customFormat="1" x14ac:dyDescent="0.25">
      <c r="D166" s="226"/>
    </row>
    <row r="167" spans="4:4" s="7" customFormat="1" x14ac:dyDescent="0.25">
      <c r="D167" s="226"/>
    </row>
    <row r="168" spans="4:4" s="7" customFormat="1" x14ac:dyDescent="0.25">
      <c r="D168" s="226"/>
    </row>
    <row r="169" spans="4:4" s="7" customFormat="1" x14ac:dyDescent="0.25">
      <c r="D169" s="226"/>
    </row>
    <row r="170" spans="4:4" s="7" customFormat="1" x14ac:dyDescent="0.25">
      <c r="D170" s="226"/>
    </row>
    <row r="171" spans="4:4" s="7" customFormat="1" x14ac:dyDescent="0.25">
      <c r="D171" s="226"/>
    </row>
    <row r="172" spans="4:4" s="7" customFormat="1" x14ac:dyDescent="0.25">
      <c r="D172" s="226"/>
    </row>
    <row r="173" spans="4:4" s="7" customFormat="1" x14ac:dyDescent="0.25">
      <c r="D173" s="226"/>
    </row>
    <row r="174" spans="4:4" s="7" customFormat="1" x14ac:dyDescent="0.25">
      <c r="D174" s="226"/>
    </row>
    <row r="175" spans="4:4" s="7" customFormat="1" x14ac:dyDescent="0.25">
      <c r="D175" s="226"/>
    </row>
    <row r="176" spans="4:4" s="7" customFormat="1" x14ac:dyDescent="0.25">
      <c r="D176" s="226"/>
    </row>
    <row r="177" spans="4:4" s="7" customFormat="1" x14ac:dyDescent="0.25">
      <c r="D177" s="226"/>
    </row>
    <row r="178" spans="4:4" s="7" customFormat="1" x14ac:dyDescent="0.25">
      <c r="D178" s="226"/>
    </row>
    <row r="179" spans="4:4" s="7" customFormat="1" x14ac:dyDescent="0.25">
      <c r="D179" s="226"/>
    </row>
    <row r="180" spans="4:4" s="7" customFormat="1" x14ac:dyDescent="0.25">
      <c r="D180" s="226"/>
    </row>
    <row r="181" spans="4:4" s="7" customFormat="1" x14ac:dyDescent="0.25">
      <c r="D181" s="226"/>
    </row>
    <row r="182" spans="4:4" s="7" customFormat="1" x14ac:dyDescent="0.25">
      <c r="D182" s="226"/>
    </row>
    <row r="183" spans="4:4" s="7" customFormat="1" x14ac:dyDescent="0.25">
      <c r="D183" s="226"/>
    </row>
    <row r="184" spans="4:4" s="7" customFormat="1" x14ac:dyDescent="0.25">
      <c r="D184" s="226"/>
    </row>
    <row r="185" spans="4:4" s="7" customFormat="1" x14ac:dyDescent="0.25">
      <c r="D185" s="226"/>
    </row>
    <row r="186" spans="4:4" s="7" customFormat="1" x14ac:dyDescent="0.25">
      <c r="D186" s="226"/>
    </row>
    <row r="187" spans="4:4" s="7" customFormat="1" x14ac:dyDescent="0.25">
      <c r="D187" s="226"/>
    </row>
    <row r="188" spans="4:4" s="7" customFormat="1" x14ac:dyDescent="0.25">
      <c r="D188" s="226"/>
    </row>
    <row r="189" spans="4:4" s="7" customFormat="1" x14ac:dyDescent="0.25">
      <c r="D189" s="226"/>
    </row>
    <row r="190" spans="4:4" s="7" customFormat="1" x14ac:dyDescent="0.25">
      <c r="D190" s="226"/>
    </row>
    <row r="191" spans="4:4" s="7" customFormat="1" x14ac:dyDescent="0.25">
      <c r="D191" s="226"/>
    </row>
    <row r="192" spans="4:4" s="7" customFormat="1" x14ac:dyDescent="0.25">
      <c r="D192" s="226"/>
    </row>
    <row r="193" spans="4:4" s="7" customFormat="1" x14ac:dyDescent="0.25">
      <c r="D193" s="226"/>
    </row>
    <row r="194" spans="4:4" s="7" customFormat="1" x14ac:dyDescent="0.25">
      <c r="D194" s="226"/>
    </row>
    <row r="195" spans="4:4" s="7" customFormat="1" x14ac:dyDescent="0.25">
      <c r="D195" s="226"/>
    </row>
    <row r="196" spans="4:4" s="7" customFormat="1" x14ac:dyDescent="0.25">
      <c r="D196" s="226"/>
    </row>
    <row r="197" spans="4:4" s="7" customFormat="1" x14ac:dyDescent="0.25">
      <c r="D197" s="226"/>
    </row>
    <row r="198" spans="4:4" s="7" customFormat="1" x14ac:dyDescent="0.25">
      <c r="D198" s="226"/>
    </row>
    <row r="199" spans="4:4" s="7" customFormat="1" x14ac:dyDescent="0.25">
      <c r="D199" s="226"/>
    </row>
  </sheetData>
  <mergeCells count="29">
    <mergeCell ref="L28:O28"/>
    <mergeCell ref="A47:C47"/>
    <mergeCell ref="G47:I47"/>
    <mergeCell ref="L47:M47"/>
    <mergeCell ref="B110:E110"/>
    <mergeCell ref="M110:N110"/>
    <mergeCell ref="A28:C28"/>
    <mergeCell ref="B117:E117"/>
    <mergeCell ref="B118:E118"/>
    <mergeCell ref="B119:E119"/>
    <mergeCell ref="L111:L112"/>
    <mergeCell ref="M111:N112"/>
    <mergeCell ref="B114:E114"/>
    <mergeCell ref="B123:E123"/>
    <mergeCell ref="B124:E124"/>
    <mergeCell ref="B125:E125"/>
    <mergeCell ref="B126:E126"/>
    <mergeCell ref="H8:H12"/>
    <mergeCell ref="A8:C8"/>
    <mergeCell ref="A17:A18"/>
    <mergeCell ref="B17:B18"/>
    <mergeCell ref="C17:C18"/>
    <mergeCell ref="A120:A122"/>
    <mergeCell ref="B120:E122"/>
    <mergeCell ref="B111:E111"/>
    <mergeCell ref="B112:E112"/>
    <mergeCell ref="B113:E113"/>
    <mergeCell ref="A115:A116"/>
    <mergeCell ref="B115:E116"/>
  </mergeCells>
  <pageMargins left="0.23622047244094491" right="0.23622047244094491" top="0.19685039370078741" bottom="0.15748031496062992" header="0.11811023622047245" footer="0.11811023622047245"/>
  <pageSetup paperSize="8" scale="27"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9999"/>
    <pageSetUpPr fitToPage="1"/>
  </sheetPr>
  <dimension ref="A1:AF199"/>
  <sheetViews>
    <sheetView zoomScale="75" zoomScaleNormal="75" workbookViewId="0">
      <selection activeCell="A8" sqref="A8:C8"/>
    </sheetView>
  </sheetViews>
  <sheetFormatPr defaultRowHeight="15" x14ac:dyDescent="0.25"/>
  <cols>
    <col min="1" max="1" width="7.7109375" style="7" customWidth="1"/>
    <col min="2" max="2" width="54.5703125" style="7" customWidth="1"/>
    <col min="3" max="3" width="76" bestFit="1" customWidth="1"/>
    <col min="4" max="4" width="3.140625" style="226" bestFit="1" customWidth="1"/>
    <col min="5" max="5" width="23.28515625" style="7" customWidth="1"/>
    <col min="6" max="6" width="31.7109375" style="7" customWidth="1"/>
    <col min="7" max="7" width="4" style="7" bestFit="1" customWidth="1"/>
    <col min="8" max="8" width="61.140625" style="7" customWidth="1"/>
    <col min="9" max="9" width="4.140625" style="7" customWidth="1"/>
    <col min="10" max="10" width="13.85546875" style="7" customWidth="1"/>
    <col min="11" max="11" width="1.140625" style="7" customWidth="1"/>
    <col min="12" max="12" width="6.5703125" style="7" bestFit="1" customWidth="1"/>
    <col min="13" max="13" width="75.85546875" style="7" customWidth="1"/>
    <col min="14" max="14" width="9.140625" style="230"/>
    <col min="15" max="31" width="9.140625" style="7"/>
  </cols>
  <sheetData>
    <row r="1" spans="1:14" s="7" customFormat="1" x14ac:dyDescent="0.25">
      <c r="D1" s="226"/>
      <c r="N1" s="230"/>
    </row>
    <row r="2" spans="1:14" s="7" customFormat="1" x14ac:dyDescent="0.25">
      <c r="D2" s="226"/>
      <c r="N2" s="230"/>
    </row>
    <row r="3" spans="1:14" s="7" customFormat="1" x14ac:dyDescent="0.25">
      <c r="D3" s="226"/>
      <c r="N3" s="230"/>
    </row>
    <row r="4" spans="1:14" s="7" customFormat="1" ht="18" x14ac:dyDescent="0.25">
      <c r="B4" s="1001" t="s">
        <v>1237</v>
      </c>
      <c r="N4" s="230"/>
    </row>
    <row r="5" spans="1:14" s="7" customFormat="1" x14ac:dyDescent="0.25">
      <c r="D5" s="226"/>
      <c r="N5" s="230"/>
    </row>
    <row r="6" spans="1:14" s="7" customFormat="1" x14ac:dyDescent="0.25">
      <c r="D6" s="226"/>
      <c r="N6" s="230"/>
    </row>
    <row r="7" spans="1:14" s="7" customFormat="1" x14ac:dyDescent="0.25">
      <c r="D7" s="226"/>
      <c r="N7" s="230"/>
    </row>
    <row r="8" spans="1:14" s="134" customFormat="1" ht="15.75" customHeight="1" x14ac:dyDescent="0.25">
      <c r="A8" s="2198" t="s">
        <v>131</v>
      </c>
      <c r="B8" s="2198"/>
      <c r="C8" s="2198"/>
      <c r="D8" s="53"/>
      <c r="E8" s="1002"/>
      <c r="H8" s="2496" t="s">
        <v>1049</v>
      </c>
    </row>
    <row r="9" spans="1:14" s="134" customFormat="1" ht="15.75" customHeight="1" x14ac:dyDescent="0.25">
      <c r="A9" s="908">
        <v>1</v>
      </c>
      <c r="B9" s="710" t="s">
        <v>127</v>
      </c>
      <c r="C9" s="90" t="s">
        <v>815</v>
      </c>
      <c r="D9" s="53"/>
      <c r="E9" s="1002"/>
      <c r="H9" s="2497"/>
    </row>
    <row r="10" spans="1:14" s="7" customFormat="1" ht="15.75" customHeight="1" x14ac:dyDescent="0.25">
      <c r="A10" s="908">
        <v>2</v>
      </c>
      <c r="B10" s="710" t="s">
        <v>91</v>
      </c>
      <c r="C10" s="1398" t="s">
        <v>837</v>
      </c>
      <c r="D10" s="226"/>
      <c r="E10" s="1385" t="s">
        <v>95</v>
      </c>
      <c r="F10" s="22" t="s">
        <v>839</v>
      </c>
      <c r="H10" s="2497"/>
      <c r="N10" s="230"/>
    </row>
    <row r="11" spans="1:14" s="7" customFormat="1" ht="15.75" customHeight="1" x14ac:dyDescent="0.25">
      <c r="A11" s="908">
        <v>3</v>
      </c>
      <c r="B11" s="710" t="s">
        <v>822</v>
      </c>
      <c r="C11" s="1398" t="s">
        <v>838</v>
      </c>
      <c r="D11" s="226"/>
      <c r="E11" s="1385" t="s">
        <v>95</v>
      </c>
      <c r="F11" s="22" t="s">
        <v>840</v>
      </c>
      <c r="H11" s="2497"/>
      <c r="N11" s="230"/>
    </row>
    <row r="12" spans="1:14" s="7" customFormat="1" ht="15.75" customHeight="1" x14ac:dyDescent="0.25">
      <c r="A12" s="908">
        <v>4</v>
      </c>
      <c r="B12" s="710" t="s">
        <v>825</v>
      </c>
      <c r="C12" s="1398" t="s">
        <v>832</v>
      </c>
      <c r="D12" s="226"/>
      <c r="E12" s="1385" t="s">
        <v>95</v>
      </c>
      <c r="F12" s="22" t="s">
        <v>833</v>
      </c>
      <c r="H12" s="2497"/>
      <c r="N12" s="230"/>
    </row>
    <row r="13" spans="1:14" s="7" customFormat="1" ht="15.75" customHeight="1" x14ac:dyDescent="0.25">
      <c r="A13" s="908">
        <v>5</v>
      </c>
      <c r="B13" s="710" t="s">
        <v>101</v>
      </c>
      <c r="C13" s="1397">
        <v>43941</v>
      </c>
      <c r="D13" s="226"/>
      <c r="E13" s="667"/>
      <c r="F13" s="134"/>
      <c r="H13" s="2497"/>
      <c r="N13" s="230"/>
    </row>
    <row r="14" spans="1:14" s="7" customFormat="1" ht="15.75" customHeight="1" x14ac:dyDescent="0.25">
      <c r="A14" s="908">
        <v>6</v>
      </c>
      <c r="B14" s="710" t="s">
        <v>123</v>
      </c>
      <c r="C14" s="668">
        <v>0.45520833333333338</v>
      </c>
      <c r="D14" s="226"/>
      <c r="E14" s="667"/>
      <c r="F14" s="134"/>
      <c r="H14" s="2497"/>
      <c r="N14" s="230"/>
    </row>
    <row r="15" spans="1:14" s="7" customFormat="1" ht="15.75" customHeight="1" x14ac:dyDescent="0.25">
      <c r="A15" s="908">
        <v>7</v>
      </c>
      <c r="B15" s="710" t="s">
        <v>124</v>
      </c>
      <c r="C15" s="714" t="s">
        <v>125</v>
      </c>
      <c r="D15" s="226"/>
      <c r="E15" s="1386"/>
      <c r="F15" s="270"/>
      <c r="H15" s="2497"/>
      <c r="N15" s="230"/>
    </row>
    <row r="16" spans="1:14" s="7" customFormat="1" ht="15.75" customHeight="1" x14ac:dyDescent="0.25">
      <c r="A16" s="908">
        <v>8</v>
      </c>
      <c r="B16" s="710" t="s">
        <v>102</v>
      </c>
      <c r="C16" s="1397">
        <v>43941</v>
      </c>
      <c r="D16" s="226"/>
      <c r="E16" s="667"/>
      <c r="F16" s="134"/>
      <c r="H16" s="2497"/>
      <c r="I16" s="1071"/>
      <c r="N16" s="230"/>
    </row>
    <row r="17" spans="1:32" s="7" customFormat="1" ht="15.75" customHeight="1" x14ac:dyDescent="0.25">
      <c r="A17" s="908">
        <v>9</v>
      </c>
      <c r="B17" s="710" t="s">
        <v>103</v>
      </c>
      <c r="C17" s="1397">
        <v>43942</v>
      </c>
      <c r="D17" s="226"/>
      <c r="E17" s="667"/>
      <c r="F17" s="134"/>
      <c r="H17" s="2497"/>
      <c r="I17" s="1071"/>
      <c r="N17" s="230"/>
    </row>
    <row r="18" spans="1:32" s="7" customFormat="1" ht="15.75" customHeight="1" x14ac:dyDescent="0.25">
      <c r="A18" s="2188">
        <v>10</v>
      </c>
      <c r="B18" s="2190" t="s">
        <v>85</v>
      </c>
      <c r="C18" s="2494" t="s">
        <v>818</v>
      </c>
      <c r="D18" s="226"/>
      <c r="E18" s="1385" t="s">
        <v>180</v>
      </c>
      <c r="F18" s="532" t="s">
        <v>819</v>
      </c>
      <c r="H18" s="2497"/>
      <c r="I18" s="1071"/>
      <c r="N18" s="230"/>
    </row>
    <row r="19" spans="1:32" s="7" customFormat="1" ht="15.75" customHeight="1" x14ac:dyDescent="0.25">
      <c r="A19" s="2189"/>
      <c r="B19" s="2191"/>
      <c r="C19" s="2495"/>
      <c r="D19" s="226"/>
      <c r="E19" s="1385" t="s">
        <v>181</v>
      </c>
      <c r="F19" s="90" t="s">
        <v>827</v>
      </c>
      <c r="H19" s="2497"/>
      <c r="I19" s="1071"/>
      <c r="N19" s="230"/>
    </row>
    <row r="20" spans="1:32" s="7" customFormat="1" ht="15.75" customHeight="1" x14ac:dyDescent="0.25">
      <c r="A20" s="908">
        <v>11</v>
      </c>
      <c r="B20" s="710" t="s">
        <v>86</v>
      </c>
      <c r="C20" s="1122">
        <v>5000000</v>
      </c>
      <c r="D20" s="226"/>
      <c r="E20" s="670"/>
      <c r="H20" s="2497"/>
      <c r="I20" s="1071"/>
      <c r="N20" s="230"/>
    </row>
    <row r="21" spans="1:32" s="7" customFormat="1" ht="15.75" customHeight="1" x14ac:dyDescent="0.25">
      <c r="A21" s="908">
        <v>12</v>
      </c>
      <c r="B21" s="710" t="s">
        <v>87</v>
      </c>
      <c r="C21" s="1398">
        <f>C20*((F21/100)+(((4.5/2)*158)/(100*182)))</f>
        <v>5360164.8351648357</v>
      </c>
      <c r="D21" s="226"/>
      <c r="E21" s="1388" t="s">
        <v>841</v>
      </c>
      <c r="F21" s="1123">
        <v>105.25</v>
      </c>
      <c r="H21" s="2497"/>
      <c r="N21" s="230"/>
    </row>
    <row r="22" spans="1:32" s="7" customFormat="1" ht="15.75" customHeight="1" x14ac:dyDescent="0.25">
      <c r="A22" s="908">
        <v>13</v>
      </c>
      <c r="B22" s="710" t="s">
        <v>83</v>
      </c>
      <c r="C22" s="1398">
        <f>C21*(1-F22)</f>
        <v>5252961.538461539</v>
      </c>
      <c r="D22" s="226"/>
      <c r="E22" s="1064" t="s">
        <v>89</v>
      </c>
      <c r="F22" s="532">
        <v>0.02</v>
      </c>
      <c r="H22" s="2498"/>
      <c r="N22" s="230"/>
    </row>
    <row r="23" spans="1:32" s="7" customFormat="1" ht="15.75" customHeight="1" x14ac:dyDescent="0.25">
      <c r="A23" s="908">
        <v>14</v>
      </c>
      <c r="B23" s="710" t="s">
        <v>88</v>
      </c>
      <c r="C23" s="1380" t="s">
        <v>160</v>
      </c>
      <c r="D23" s="226"/>
      <c r="E23" s="1399"/>
      <c r="F23" s="134"/>
      <c r="H23" s="1023"/>
      <c r="N23" s="230"/>
    </row>
    <row r="24" spans="1:32" s="7" customFormat="1" ht="15.75" customHeight="1" x14ac:dyDescent="0.25">
      <c r="A24" s="908">
        <v>15</v>
      </c>
      <c r="B24" s="710" t="s">
        <v>82</v>
      </c>
      <c r="C24" s="533">
        <v>2.5000000000000001E-3</v>
      </c>
      <c r="D24" s="226"/>
      <c r="E24" s="671"/>
      <c r="F24" s="1387"/>
      <c r="H24" s="1023"/>
      <c r="N24" s="230"/>
    </row>
    <row r="25" spans="1:32" s="7" customFormat="1" ht="15.75" customHeight="1" x14ac:dyDescent="0.25">
      <c r="A25" s="908">
        <v>16</v>
      </c>
      <c r="B25" s="710" t="s">
        <v>84</v>
      </c>
      <c r="C25" s="1398">
        <f>C22*(1+((C24*(C17-C16))/(360)))</f>
        <v>5252998.017361111</v>
      </c>
      <c r="D25" s="226"/>
      <c r="E25" s="672"/>
      <c r="F25" s="134"/>
      <c r="H25" s="1023"/>
      <c r="N25" s="230"/>
    </row>
    <row r="26" spans="1:32" s="7" customFormat="1" ht="15.75" customHeight="1" x14ac:dyDescent="0.25">
      <c r="A26" s="908">
        <v>17</v>
      </c>
      <c r="B26" s="710" t="s">
        <v>306</v>
      </c>
      <c r="C26" s="1398" t="s">
        <v>817</v>
      </c>
      <c r="D26" s="226"/>
      <c r="E26" s="1385" t="s">
        <v>95</v>
      </c>
      <c r="F26" s="22" t="s">
        <v>823</v>
      </c>
      <c r="H26" s="1023"/>
      <c r="N26" s="230"/>
    </row>
    <row r="27" spans="1:32" s="7" customFormat="1" ht="15.75" customHeight="1" x14ac:dyDescent="0.25">
      <c r="A27" s="908">
        <v>18</v>
      </c>
      <c r="B27" s="710" t="s">
        <v>13</v>
      </c>
      <c r="C27" s="1398" t="s">
        <v>816</v>
      </c>
      <c r="D27" s="162"/>
      <c r="E27" s="1385" t="s">
        <v>95</v>
      </c>
      <c r="F27" s="1414" t="s">
        <v>1053</v>
      </c>
      <c r="N27" s="230"/>
    </row>
    <row r="28" spans="1:32" s="7" customFormat="1" ht="15.75" customHeight="1" x14ac:dyDescent="0.25">
      <c r="A28" s="1400"/>
      <c r="B28" s="737"/>
      <c r="C28" s="738"/>
      <c r="D28" s="162"/>
      <c r="E28" s="1386"/>
      <c r="F28" s="1387"/>
      <c r="N28" s="230"/>
    </row>
    <row r="29" spans="1:32" s="7" customFormat="1" ht="18" customHeight="1" x14ac:dyDescent="0.25">
      <c r="A29" s="2235" t="s">
        <v>821</v>
      </c>
      <c r="B29" s="2235"/>
      <c r="C29" s="2235"/>
      <c r="E29" s="1386"/>
      <c r="F29" s="1387"/>
      <c r="G29" s="1127" t="s">
        <v>828</v>
      </c>
      <c r="H29" s="1127"/>
      <c r="I29" s="1127"/>
      <c r="J29" s="1127"/>
      <c r="L29" s="2493" t="s">
        <v>829</v>
      </c>
      <c r="M29" s="2493"/>
      <c r="N29" s="2493"/>
      <c r="O29" s="2493"/>
    </row>
    <row r="30" spans="1:32" ht="15.75" x14ac:dyDescent="0.25">
      <c r="A30" s="1384">
        <v>1</v>
      </c>
      <c r="B30" s="515" t="s">
        <v>0</v>
      </c>
      <c r="C30" s="1392" t="s">
        <v>639</v>
      </c>
      <c r="D30" s="203" t="s">
        <v>130</v>
      </c>
      <c r="E30" s="717" t="s">
        <v>273</v>
      </c>
      <c r="F30" s="148"/>
      <c r="G30" s="1384">
        <v>1</v>
      </c>
      <c r="H30" s="1392" t="str">
        <f>C30</f>
        <v>2020-04-21T11:00:00Z</v>
      </c>
      <c r="I30" s="203" t="s">
        <v>130</v>
      </c>
      <c r="L30" s="1384">
        <v>1</v>
      </c>
      <c r="M30" s="1390" t="str">
        <f>H30</f>
        <v>2020-04-21T11:00:00Z</v>
      </c>
      <c r="AF30" s="7"/>
    </row>
    <row r="31" spans="1:32" s="7" customFormat="1" ht="15.75" x14ac:dyDescent="0.25">
      <c r="A31" s="1384">
        <v>2</v>
      </c>
      <c r="B31" s="515" t="s">
        <v>1</v>
      </c>
      <c r="C31" s="1380" t="str">
        <f>F11</f>
        <v>41381141RZZXVWV7NB132</v>
      </c>
      <c r="D31" s="203" t="s">
        <v>130</v>
      </c>
      <c r="E31" s="718" t="s">
        <v>273</v>
      </c>
      <c r="F31" s="1387"/>
      <c r="G31" s="1384">
        <v>2</v>
      </c>
      <c r="H31" s="1380" t="str">
        <f>C31</f>
        <v>41381141RZZXVWV7NB132</v>
      </c>
      <c r="I31" s="203" t="s">
        <v>130</v>
      </c>
      <c r="L31" s="1384">
        <v>2</v>
      </c>
      <c r="M31" s="1380" t="str">
        <f>H31</f>
        <v>41381141RZZXVWV7NB132</v>
      </c>
      <c r="N31" s="230"/>
    </row>
    <row r="32" spans="1:32" s="7" customFormat="1" ht="15.75" x14ac:dyDescent="0.25">
      <c r="A32" s="1384">
        <v>3</v>
      </c>
      <c r="B32" s="515" t="s">
        <v>40</v>
      </c>
      <c r="C32" s="1380" t="str">
        <f>F10</f>
        <v>4138114CCP90NM2127HG2</v>
      </c>
      <c r="D32" s="203" t="s">
        <v>130</v>
      </c>
      <c r="E32" s="718"/>
      <c r="F32" s="1387"/>
      <c r="G32" s="1384">
        <v>3</v>
      </c>
      <c r="H32" s="1380" t="str">
        <f>C32</f>
        <v>4138114CCP90NM2127HG2</v>
      </c>
      <c r="I32" s="203" t="s">
        <v>130</v>
      </c>
      <c r="L32" s="1384">
        <v>3</v>
      </c>
      <c r="M32" s="1380" t="str">
        <f>H32</f>
        <v>4138114CCP90NM2127HG2</v>
      </c>
      <c r="N32" s="230"/>
    </row>
    <row r="33" spans="1:32" s="7" customFormat="1" ht="15.75" x14ac:dyDescent="0.25">
      <c r="A33" s="1384">
        <v>4</v>
      </c>
      <c r="B33" s="515" t="s">
        <v>12</v>
      </c>
      <c r="C33" s="1404" t="s">
        <v>106</v>
      </c>
      <c r="D33" s="203" t="s">
        <v>130</v>
      </c>
      <c r="E33" s="718"/>
      <c r="F33" s="1387"/>
      <c r="G33" s="1384">
        <v>4</v>
      </c>
      <c r="H33" s="1162" t="s">
        <v>593</v>
      </c>
      <c r="I33" s="939" t="s">
        <v>723</v>
      </c>
      <c r="L33" s="1384">
        <v>4</v>
      </c>
      <c r="M33" s="1380" t="str">
        <f>C33</f>
        <v>F</v>
      </c>
      <c r="N33" s="230"/>
    </row>
    <row r="34" spans="1:32" s="7" customFormat="1" ht="15.75" x14ac:dyDescent="0.25">
      <c r="A34" s="1384">
        <v>5</v>
      </c>
      <c r="B34" s="515" t="s">
        <v>2</v>
      </c>
      <c r="C34" s="1404" t="s">
        <v>756</v>
      </c>
      <c r="D34" s="203" t="s">
        <v>130</v>
      </c>
      <c r="E34" s="718"/>
      <c r="F34" s="1387"/>
      <c r="G34" s="1384">
        <v>5</v>
      </c>
      <c r="H34" s="1162" t="s">
        <v>593</v>
      </c>
      <c r="I34" s="939" t="s">
        <v>723</v>
      </c>
      <c r="L34" s="1384">
        <v>5</v>
      </c>
      <c r="M34" s="1380" t="str">
        <f>C34</f>
        <v>UCIT</v>
      </c>
      <c r="N34" s="230"/>
    </row>
    <row r="35" spans="1:32" ht="15.75" x14ac:dyDescent="0.25">
      <c r="A35" s="1384">
        <v>6</v>
      </c>
      <c r="B35" s="515" t="s">
        <v>419</v>
      </c>
      <c r="C35" s="1404" t="s">
        <v>237</v>
      </c>
      <c r="D35" s="203" t="s">
        <v>44</v>
      </c>
      <c r="E35" s="328"/>
      <c r="F35" s="143"/>
      <c r="G35" s="1384">
        <v>6</v>
      </c>
      <c r="H35" s="1162" t="s">
        <v>593</v>
      </c>
      <c r="I35" s="939" t="s">
        <v>723</v>
      </c>
      <c r="L35" s="1384">
        <v>6</v>
      </c>
      <c r="M35" s="1380" t="str">
        <f>C35</f>
        <v>MMFT</v>
      </c>
      <c r="AF35" s="7"/>
    </row>
    <row r="36" spans="1:32" ht="15.75" x14ac:dyDescent="0.25">
      <c r="A36" s="1384">
        <v>7</v>
      </c>
      <c r="B36" s="515" t="s">
        <v>420</v>
      </c>
      <c r="C36" s="39"/>
      <c r="D36" s="203" t="s">
        <v>43</v>
      </c>
      <c r="E36" s="328" t="s">
        <v>273</v>
      </c>
      <c r="F36" s="143"/>
      <c r="G36" s="1384">
        <v>7</v>
      </c>
      <c r="H36" s="1162" t="s">
        <v>593</v>
      </c>
      <c r="I36" s="939" t="s">
        <v>723</v>
      </c>
      <c r="L36" s="1384">
        <v>7</v>
      </c>
      <c r="M36" s="1402"/>
      <c r="AF36" s="7"/>
    </row>
    <row r="37" spans="1:32" ht="15.75" x14ac:dyDescent="0.25">
      <c r="A37" s="1384">
        <v>8</v>
      </c>
      <c r="B37" s="515" t="s">
        <v>421</v>
      </c>
      <c r="C37" s="39"/>
      <c r="D37" s="203" t="s">
        <v>43</v>
      </c>
      <c r="E37" s="328" t="s">
        <v>273</v>
      </c>
      <c r="F37" s="143"/>
      <c r="G37" s="1384">
        <v>8</v>
      </c>
      <c r="H37" s="1162" t="s">
        <v>593</v>
      </c>
      <c r="I37" s="939" t="s">
        <v>723</v>
      </c>
      <c r="L37" s="1384">
        <v>8</v>
      </c>
      <c r="M37" s="1402"/>
      <c r="AF37" s="7"/>
    </row>
    <row r="38" spans="1:32" ht="15.75" x14ac:dyDescent="0.25">
      <c r="A38" s="1384">
        <v>9</v>
      </c>
      <c r="B38" s="515" t="s">
        <v>5</v>
      </c>
      <c r="C38" s="1403" t="s">
        <v>206</v>
      </c>
      <c r="D38" s="203" t="s">
        <v>130</v>
      </c>
      <c r="E38" s="328"/>
      <c r="F38" s="143"/>
      <c r="G38" s="1384">
        <v>9</v>
      </c>
      <c r="H38" s="1162" t="s">
        <v>593</v>
      </c>
      <c r="I38" s="939" t="s">
        <v>723</v>
      </c>
      <c r="L38" s="1384">
        <v>9</v>
      </c>
      <c r="M38" s="1401" t="str">
        <f>C38</f>
        <v>TAKE</v>
      </c>
      <c r="AF38" s="7"/>
    </row>
    <row r="39" spans="1:32" ht="15.75" x14ac:dyDescent="0.25">
      <c r="A39" s="1384">
        <v>10</v>
      </c>
      <c r="B39" s="515" t="s">
        <v>6</v>
      </c>
      <c r="C39" s="1401" t="str">
        <f>F11</f>
        <v>41381141RZZXVWV7NB132</v>
      </c>
      <c r="D39" s="203" t="s">
        <v>130</v>
      </c>
      <c r="E39" s="328" t="s">
        <v>273</v>
      </c>
      <c r="F39" s="143"/>
      <c r="G39" s="1384">
        <v>10</v>
      </c>
      <c r="H39" s="1162" t="s">
        <v>593</v>
      </c>
      <c r="I39" s="939" t="s">
        <v>723</v>
      </c>
      <c r="L39" s="1384">
        <v>10</v>
      </c>
      <c r="M39" s="1401" t="str">
        <f t="shared" ref="M39:M41" si="0">C39</f>
        <v>41381141RZZXVWV7NB132</v>
      </c>
      <c r="AF39" s="7"/>
    </row>
    <row r="40" spans="1:32" ht="15.75" x14ac:dyDescent="0.25">
      <c r="A40" s="1384">
        <v>11</v>
      </c>
      <c r="B40" s="515" t="s">
        <v>7</v>
      </c>
      <c r="C40" s="1401" t="str">
        <f>F12</f>
        <v>VJW2DOOHGDT6PR0ZRO63</v>
      </c>
      <c r="D40" s="203" t="s">
        <v>130</v>
      </c>
      <c r="E40" s="328"/>
      <c r="F40" s="750"/>
      <c r="G40" s="1384">
        <v>11</v>
      </c>
      <c r="H40" s="1380" t="str">
        <f>C40</f>
        <v>VJW2DOOHGDT6PR0ZRO63</v>
      </c>
      <c r="I40" s="203" t="s">
        <v>130</v>
      </c>
      <c r="L40" s="1384">
        <v>11</v>
      </c>
      <c r="M40" s="1809" t="str">
        <f>F27</f>
        <v>549300H47WTHXPU08X20</v>
      </c>
      <c r="AF40" s="7"/>
    </row>
    <row r="41" spans="1:32" ht="15.75" x14ac:dyDescent="0.25">
      <c r="A41" s="1384">
        <v>12</v>
      </c>
      <c r="B41" s="515" t="s">
        <v>46</v>
      </c>
      <c r="C41" s="1404" t="s">
        <v>824</v>
      </c>
      <c r="D41" s="203" t="s">
        <v>130</v>
      </c>
      <c r="E41" s="328"/>
      <c r="F41" s="168"/>
      <c r="G41" s="1384">
        <v>12</v>
      </c>
      <c r="H41" s="1162" t="s">
        <v>593</v>
      </c>
      <c r="I41" s="939" t="s">
        <v>723</v>
      </c>
      <c r="L41" s="1384">
        <v>12</v>
      </c>
      <c r="M41" s="1401" t="str">
        <f t="shared" si="0"/>
        <v xml:space="preserve">US </v>
      </c>
      <c r="AF41" s="7"/>
    </row>
    <row r="42" spans="1:32" ht="15.75" x14ac:dyDescent="0.25">
      <c r="A42" s="1384">
        <v>13</v>
      </c>
      <c r="B42" s="515" t="s">
        <v>8</v>
      </c>
      <c r="C42" s="1402"/>
      <c r="D42" s="203" t="s">
        <v>43</v>
      </c>
      <c r="E42" s="328" t="s">
        <v>273</v>
      </c>
      <c r="F42" s="168"/>
      <c r="G42" s="1384">
        <v>13</v>
      </c>
      <c r="H42" s="1162" t="s">
        <v>593</v>
      </c>
      <c r="I42" s="203" t="s">
        <v>723</v>
      </c>
      <c r="L42" s="1384">
        <v>13</v>
      </c>
      <c r="M42" s="1402"/>
      <c r="AF42" s="7"/>
    </row>
    <row r="43" spans="1:32" ht="15.75" x14ac:dyDescent="0.25">
      <c r="A43" s="1384">
        <v>14</v>
      </c>
      <c r="B43" s="515" t="s">
        <v>9</v>
      </c>
      <c r="C43" s="76"/>
      <c r="D43" s="203" t="s">
        <v>43</v>
      </c>
      <c r="E43" s="139"/>
      <c r="F43" s="168"/>
      <c r="G43" s="1384">
        <v>14</v>
      </c>
      <c r="H43" s="1162" t="s">
        <v>593</v>
      </c>
      <c r="I43" s="203" t="s">
        <v>723</v>
      </c>
      <c r="L43" s="1384">
        <v>14</v>
      </c>
      <c r="M43" s="298"/>
      <c r="AF43" s="7"/>
    </row>
    <row r="44" spans="1:32" ht="15.75" x14ac:dyDescent="0.25">
      <c r="A44" s="1384">
        <v>15</v>
      </c>
      <c r="B44" s="515" t="s">
        <v>10</v>
      </c>
      <c r="C44" s="39"/>
      <c r="D44" s="203" t="s">
        <v>43</v>
      </c>
      <c r="E44" s="139"/>
      <c r="F44" s="168"/>
      <c r="G44" s="1384">
        <v>15</v>
      </c>
      <c r="H44" s="1162" t="s">
        <v>593</v>
      </c>
      <c r="I44" s="203" t="s">
        <v>723</v>
      </c>
      <c r="L44" s="1384">
        <v>15</v>
      </c>
      <c r="M44" s="257"/>
      <c r="AF44" s="7"/>
    </row>
    <row r="45" spans="1:32" ht="15.75" x14ac:dyDescent="0.25">
      <c r="A45" s="1384">
        <v>16</v>
      </c>
      <c r="B45" s="515" t="s">
        <v>41</v>
      </c>
      <c r="C45" s="1402"/>
      <c r="D45" s="203" t="s">
        <v>44</v>
      </c>
      <c r="E45" s="328"/>
      <c r="F45" s="750"/>
      <c r="G45" s="1384">
        <v>16</v>
      </c>
      <c r="H45" s="1162" t="s">
        <v>593</v>
      </c>
      <c r="I45" s="939" t="s">
        <v>723</v>
      </c>
      <c r="L45" s="1384">
        <v>16</v>
      </c>
      <c r="M45" s="1401" t="str">
        <f>F10</f>
        <v>4138114CCP90NM2127HG2</v>
      </c>
      <c r="AF45" s="7"/>
    </row>
    <row r="46" spans="1:32" ht="15.75" x14ac:dyDescent="0.25">
      <c r="A46" s="1384">
        <v>17</v>
      </c>
      <c r="B46" s="515" t="s">
        <v>11</v>
      </c>
      <c r="C46" s="1401" t="str">
        <f>F26</f>
        <v>HPFHU0OQ28E4N0NFVK49</v>
      </c>
      <c r="D46" s="203" t="s">
        <v>43</v>
      </c>
      <c r="E46" s="328"/>
      <c r="F46" s="643"/>
      <c r="G46" s="1384">
        <v>17</v>
      </c>
      <c r="H46" s="1162" t="s">
        <v>593</v>
      </c>
      <c r="I46" s="203" t="s">
        <v>723</v>
      </c>
      <c r="L46" s="1384">
        <v>17</v>
      </c>
      <c r="M46" s="1401" t="str">
        <f>C46</f>
        <v>HPFHU0OQ28E4N0NFVK49</v>
      </c>
      <c r="AF46" s="7"/>
    </row>
    <row r="47" spans="1:32" ht="15.75" x14ac:dyDescent="0.25">
      <c r="A47" s="1384">
        <v>18</v>
      </c>
      <c r="B47" s="515" t="s">
        <v>153</v>
      </c>
      <c r="C47" s="69"/>
      <c r="D47" s="203" t="s">
        <v>43</v>
      </c>
      <c r="E47" s="1383"/>
      <c r="F47" s="1389"/>
      <c r="G47" s="1384">
        <v>18</v>
      </c>
      <c r="H47" s="1162" t="s">
        <v>593</v>
      </c>
      <c r="I47" s="203" t="s">
        <v>723</v>
      </c>
      <c r="L47" s="1384">
        <v>18</v>
      </c>
      <c r="M47" s="69"/>
      <c r="AF47" s="7"/>
    </row>
    <row r="48" spans="1:32" ht="15.75" x14ac:dyDescent="0.25">
      <c r="A48" s="2319"/>
      <c r="B48" s="2319"/>
      <c r="C48" s="2319"/>
      <c r="D48" s="1400"/>
      <c r="E48" s="135"/>
      <c r="F48" s="175"/>
      <c r="G48" s="2197"/>
      <c r="H48" s="2197"/>
      <c r="I48" s="2197"/>
      <c r="L48" s="2319"/>
      <c r="M48" s="2319"/>
      <c r="AF48" s="7"/>
    </row>
    <row r="49" spans="1:32" ht="15.75" x14ac:dyDescent="0.25">
      <c r="A49" s="1384">
        <v>1</v>
      </c>
      <c r="B49" s="515" t="s">
        <v>49</v>
      </c>
      <c r="C49" s="1403" t="s">
        <v>120</v>
      </c>
      <c r="D49" s="934" t="s">
        <v>130</v>
      </c>
      <c r="E49" s="328" t="s">
        <v>273</v>
      </c>
      <c r="F49" s="750"/>
      <c r="G49" s="1384">
        <v>1</v>
      </c>
      <c r="H49" s="1382" t="str">
        <f>C49</f>
        <v>E02MP6I5ZYZBEU3UXPYFY54DM23L45DME01234</v>
      </c>
      <c r="I49" s="203" t="s">
        <v>130</v>
      </c>
      <c r="L49" s="1384">
        <v>1</v>
      </c>
      <c r="M49" s="1382" t="s">
        <v>835</v>
      </c>
      <c r="N49" s="524" t="s">
        <v>273</v>
      </c>
      <c r="AF49" s="7"/>
    </row>
    <row r="50" spans="1:32" ht="15.75" x14ac:dyDescent="0.25">
      <c r="A50" s="1384">
        <v>2</v>
      </c>
      <c r="B50" s="515" t="s">
        <v>15</v>
      </c>
      <c r="C50" s="1402"/>
      <c r="D50" s="934" t="s">
        <v>44</v>
      </c>
      <c r="E50" s="328"/>
      <c r="F50" s="750"/>
      <c r="G50" s="1384">
        <v>2</v>
      </c>
      <c r="H50" s="1162" t="s">
        <v>593</v>
      </c>
      <c r="I50" s="203" t="s">
        <v>723</v>
      </c>
      <c r="L50" s="1384">
        <v>2</v>
      </c>
      <c r="M50" s="1391" t="str">
        <f>C49</f>
        <v>E02MP6I5ZYZBEU3UXPYFY54DM23L45DME01234</v>
      </c>
      <c r="N50" s="524"/>
      <c r="AF50" s="7"/>
    </row>
    <row r="51" spans="1:32" ht="15.75" x14ac:dyDescent="0.25">
      <c r="A51" s="1384">
        <v>3</v>
      </c>
      <c r="B51" s="515" t="s">
        <v>79</v>
      </c>
      <c r="C51" s="720" t="s">
        <v>613</v>
      </c>
      <c r="D51" s="934" t="s">
        <v>130</v>
      </c>
      <c r="E51" s="135"/>
      <c r="F51" s="643"/>
      <c r="G51" s="1384">
        <v>3</v>
      </c>
      <c r="H51" s="720" t="str">
        <f>C51</f>
        <v>2020-04-20</v>
      </c>
      <c r="I51" s="203" t="s">
        <v>130</v>
      </c>
      <c r="L51" s="1384">
        <v>3</v>
      </c>
      <c r="M51" s="1396" t="str">
        <f>H51</f>
        <v>2020-04-20</v>
      </c>
      <c r="AF51" s="7"/>
    </row>
    <row r="52" spans="1:32" ht="15.75" x14ac:dyDescent="0.25">
      <c r="A52" s="1384">
        <v>4</v>
      </c>
      <c r="B52" s="515" t="s">
        <v>34</v>
      </c>
      <c r="C52" s="1403" t="s">
        <v>110</v>
      </c>
      <c r="D52" s="934" t="s">
        <v>130</v>
      </c>
      <c r="E52" s="135"/>
      <c r="F52" s="175"/>
      <c r="G52" s="1384">
        <v>4</v>
      </c>
      <c r="H52" s="1162" t="s">
        <v>593</v>
      </c>
      <c r="I52" s="203" t="s">
        <v>723</v>
      </c>
      <c r="L52" s="1384">
        <v>4</v>
      </c>
      <c r="M52" s="1380" t="s">
        <v>110</v>
      </c>
      <c r="AF52" s="7"/>
    </row>
    <row r="53" spans="1:32" ht="15.75" x14ac:dyDescent="0.25">
      <c r="A53" s="1384">
        <v>5</v>
      </c>
      <c r="B53" s="515" t="s">
        <v>16</v>
      </c>
      <c r="C53" s="1350" t="b">
        <v>0</v>
      </c>
      <c r="D53" s="934" t="s">
        <v>130</v>
      </c>
      <c r="E53" s="135"/>
      <c r="F53" s="175"/>
      <c r="G53" s="1384">
        <v>5</v>
      </c>
      <c r="H53" s="1162" t="s">
        <v>593</v>
      </c>
      <c r="I53" s="203" t="s">
        <v>723</v>
      </c>
      <c r="L53" s="1384">
        <v>5</v>
      </c>
      <c r="M53" s="1808" t="b">
        <v>1</v>
      </c>
      <c r="AF53" s="7"/>
    </row>
    <row r="54" spans="1:32" ht="15.75" x14ac:dyDescent="0.25">
      <c r="A54" s="1384">
        <v>6</v>
      </c>
      <c r="B54" s="515" t="s">
        <v>50</v>
      </c>
      <c r="C54" s="190"/>
      <c r="D54" s="934" t="s">
        <v>44</v>
      </c>
      <c r="E54" s="135"/>
      <c r="F54" s="175"/>
      <c r="G54" s="1384">
        <v>6</v>
      </c>
      <c r="H54" s="1162" t="s">
        <v>593</v>
      </c>
      <c r="I54" s="939" t="s">
        <v>723</v>
      </c>
      <c r="L54" s="1384">
        <v>6</v>
      </c>
      <c r="M54" s="1800" t="s">
        <v>830</v>
      </c>
      <c r="AF54" s="7"/>
    </row>
    <row r="55" spans="1:32" ht="15.75" x14ac:dyDescent="0.25">
      <c r="A55" s="1384">
        <v>7</v>
      </c>
      <c r="B55" s="515" t="s">
        <v>13</v>
      </c>
      <c r="C55" s="1402"/>
      <c r="D55" s="934" t="s">
        <v>44</v>
      </c>
      <c r="E55" s="328"/>
      <c r="F55" s="175"/>
      <c r="G55" s="1384">
        <v>7</v>
      </c>
      <c r="H55" s="1162" t="s">
        <v>593</v>
      </c>
      <c r="I55" s="939" t="s">
        <v>723</v>
      </c>
      <c r="L55" s="1384">
        <v>7</v>
      </c>
      <c r="M55" s="185" t="str">
        <f>F27</f>
        <v>549300H47WTHXPU08X20</v>
      </c>
      <c r="AF55" s="7"/>
    </row>
    <row r="56" spans="1:32" ht="15.75" x14ac:dyDescent="0.25">
      <c r="A56" s="1384">
        <v>8</v>
      </c>
      <c r="B56" s="515" t="s">
        <v>14</v>
      </c>
      <c r="C56" s="1380" t="s">
        <v>169</v>
      </c>
      <c r="D56" s="934" t="s">
        <v>130</v>
      </c>
      <c r="E56" s="328"/>
      <c r="F56" s="750"/>
      <c r="G56" s="1384">
        <v>8</v>
      </c>
      <c r="H56" s="1162" t="s">
        <v>593</v>
      </c>
      <c r="I56" s="939" t="s">
        <v>723</v>
      </c>
      <c r="L56" s="1384">
        <v>8</v>
      </c>
      <c r="M56" s="267" t="s">
        <v>169</v>
      </c>
      <c r="N56" s="524"/>
      <c r="AF56" s="7"/>
    </row>
    <row r="57" spans="1:32" ht="15.75" x14ac:dyDescent="0.25">
      <c r="A57" s="1384">
        <v>9</v>
      </c>
      <c r="B57" s="515" t="s">
        <v>51</v>
      </c>
      <c r="C57" s="2020" t="s">
        <v>820</v>
      </c>
      <c r="D57" s="934" t="s">
        <v>130</v>
      </c>
      <c r="E57" s="328"/>
      <c r="F57" s="750"/>
      <c r="G57" s="1384">
        <v>9</v>
      </c>
      <c r="H57" s="1162" t="s">
        <v>593</v>
      </c>
      <c r="I57" s="203" t="s">
        <v>723</v>
      </c>
      <c r="L57" s="1384">
        <v>9</v>
      </c>
      <c r="M57" s="1808" t="s">
        <v>148</v>
      </c>
      <c r="AF57" s="7"/>
    </row>
    <row r="58" spans="1:32" ht="15.75" x14ac:dyDescent="0.25">
      <c r="A58" s="1384">
        <v>10</v>
      </c>
      <c r="B58" s="515" t="s">
        <v>35</v>
      </c>
      <c r="C58" s="94"/>
      <c r="D58" s="934" t="s">
        <v>44</v>
      </c>
      <c r="E58" s="139"/>
      <c r="F58" s="168"/>
      <c r="G58" s="1384">
        <v>10</v>
      </c>
      <c r="H58" s="1162" t="s">
        <v>593</v>
      </c>
      <c r="I58" s="203" t="s">
        <v>723</v>
      </c>
      <c r="L58" s="1384">
        <v>10</v>
      </c>
      <c r="M58" s="1808" t="s">
        <v>1048</v>
      </c>
      <c r="N58" s="132"/>
      <c r="AF58" s="7"/>
    </row>
    <row r="59" spans="1:32" ht="15.75" x14ac:dyDescent="0.25">
      <c r="A59" s="1384">
        <v>11</v>
      </c>
      <c r="B59" s="515" t="s">
        <v>52</v>
      </c>
      <c r="C59" s="39"/>
      <c r="D59" s="934" t="s">
        <v>44</v>
      </c>
      <c r="E59" s="139"/>
      <c r="F59" s="168"/>
      <c r="G59" s="1384">
        <v>11</v>
      </c>
      <c r="H59" s="1162" t="s">
        <v>593</v>
      </c>
      <c r="I59" s="203" t="s">
        <v>723</v>
      </c>
      <c r="L59" s="1384">
        <v>11</v>
      </c>
      <c r="M59" s="1402"/>
      <c r="N59" s="132"/>
      <c r="AF59" s="7"/>
    </row>
    <row r="60" spans="1:32" ht="15.75" x14ac:dyDescent="0.25">
      <c r="A60" s="1384">
        <v>12</v>
      </c>
      <c r="B60" s="515" t="s">
        <v>53</v>
      </c>
      <c r="C60" s="1392" t="s">
        <v>612</v>
      </c>
      <c r="D60" s="934" t="s">
        <v>130</v>
      </c>
      <c r="E60" s="139"/>
      <c r="F60" s="168"/>
      <c r="G60" s="1384">
        <v>12</v>
      </c>
      <c r="H60" s="1162" t="s">
        <v>593</v>
      </c>
      <c r="I60" s="939" t="s">
        <v>723</v>
      </c>
      <c r="L60" s="1384">
        <v>12</v>
      </c>
      <c r="M60" s="1390" t="s">
        <v>831</v>
      </c>
      <c r="N60" s="524"/>
      <c r="AF60" s="7"/>
    </row>
    <row r="61" spans="1:32" ht="15.75" x14ac:dyDescent="0.25">
      <c r="A61" s="1384">
        <v>13</v>
      </c>
      <c r="B61" s="515" t="s">
        <v>54</v>
      </c>
      <c r="C61" s="720" t="s">
        <v>613</v>
      </c>
      <c r="D61" s="934" t="s">
        <v>130</v>
      </c>
      <c r="E61" s="139"/>
      <c r="F61" s="168"/>
      <c r="G61" s="1384">
        <v>13</v>
      </c>
      <c r="H61" s="1162" t="s">
        <v>593</v>
      </c>
      <c r="I61" s="939" t="s">
        <v>723</v>
      </c>
      <c r="L61" s="1384">
        <v>13</v>
      </c>
      <c r="M61" s="2144" t="s">
        <v>613</v>
      </c>
      <c r="AF61" s="7"/>
    </row>
    <row r="62" spans="1:32" ht="15.75" x14ac:dyDescent="0.25">
      <c r="A62" s="1384">
        <v>14</v>
      </c>
      <c r="B62" s="515" t="s">
        <v>37</v>
      </c>
      <c r="C62" s="720" t="s">
        <v>614</v>
      </c>
      <c r="D62" s="934" t="s">
        <v>44</v>
      </c>
      <c r="E62" s="328" t="s">
        <v>273</v>
      </c>
      <c r="F62" s="168"/>
      <c r="G62" s="1384">
        <v>14</v>
      </c>
      <c r="H62" s="1162" t="s">
        <v>593</v>
      </c>
      <c r="I62" s="203" t="s">
        <v>723</v>
      </c>
      <c r="L62" s="1384">
        <v>14</v>
      </c>
      <c r="M62" s="2144" t="s">
        <v>614</v>
      </c>
      <c r="AF62" s="7"/>
    </row>
    <row r="63" spans="1:32" ht="15.75" x14ac:dyDescent="0.25">
      <c r="A63" s="1384">
        <v>15</v>
      </c>
      <c r="B63" s="515" t="s">
        <v>55</v>
      </c>
      <c r="C63" s="1395" t="s">
        <v>901</v>
      </c>
      <c r="D63" s="934" t="s">
        <v>723</v>
      </c>
      <c r="E63" s="139"/>
      <c r="F63" s="168"/>
      <c r="G63" s="1384">
        <v>15</v>
      </c>
      <c r="H63" s="720" t="str">
        <f>H51</f>
        <v>2020-04-20</v>
      </c>
      <c r="I63" s="203" t="s">
        <v>130</v>
      </c>
      <c r="L63" s="1384">
        <v>15</v>
      </c>
      <c r="M63" s="1395" t="s">
        <v>901</v>
      </c>
      <c r="AF63" s="7"/>
    </row>
    <row r="64" spans="1:32" ht="15.75" x14ac:dyDescent="0.25">
      <c r="A64" s="1384">
        <v>16</v>
      </c>
      <c r="B64" s="515" t="s">
        <v>56</v>
      </c>
      <c r="C64" s="645"/>
      <c r="D64" s="934" t="s">
        <v>44</v>
      </c>
      <c r="E64" s="328" t="s">
        <v>273</v>
      </c>
      <c r="F64" s="168"/>
      <c r="G64" s="1384">
        <v>16</v>
      </c>
      <c r="H64" s="1162" t="s">
        <v>593</v>
      </c>
      <c r="I64" s="203" t="s">
        <v>723</v>
      </c>
      <c r="L64" s="1384">
        <v>16</v>
      </c>
      <c r="M64" s="735"/>
      <c r="AF64" s="7"/>
    </row>
    <row r="65" spans="1:32" ht="15.75" x14ac:dyDescent="0.25">
      <c r="A65" s="1384">
        <v>17</v>
      </c>
      <c r="B65" s="515" t="s">
        <v>57</v>
      </c>
      <c r="C65" s="78"/>
      <c r="D65" s="934" t="s">
        <v>43</v>
      </c>
      <c r="E65" s="328" t="s">
        <v>273</v>
      </c>
      <c r="F65" s="168"/>
      <c r="G65" s="1384">
        <v>17</v>
      </c>
      <c r="H65" s="1162" t="s">
        <v>593</v>
      </c>
      <c r="I65" s="203" t="s">
        <v>723</v>
      </c>
      <c r="L65" s="1384">
        <v>17</v>
      </c>
      <c r="M65" s="732"/>
      <c r="AF65" s="7"/>
    </row>
    <row r="66" spans="1:32" ht="15.75" x14ac:dyDescent="0.25">
      <c r="A66" s="1384">
        <v>18</v>
      </c>
      <c r="B66" s="515" t="s">
        <v>129</v>
      </c>
      <c r="C66" s="1403" t="s">
        <v>136</v>
      </c>
      <c r="D66" s="934" t="s">
        <v>130</v>
      </c>
      <c r="E66" s="328"/>
      <c r="F66" s="168"/>
      <c r="G66" s="1384">
        <v>18</v>
      </c>
      <c r="H66" s="1162" t="s">
        <v>593</v>
      </c>
      <c r="I66" s="203" t="s">
        <v>723</v>
      </c>
      <c r="L66" s="1384">
        <v>18</v>
      </c>
      <c r="M66" s="1401" t="s">
        <v>136</v>
      </c>
      <c r="AF66" s="7"/>
    </row>
    <row r="67" spans="1:32" ht="15.75" x14ac:dyDescent="0.25">
      <c r="A67" s="1384">
        <v>19</v>
      </c>
      <c r="B67" s="515" t="s">
        <v>17</v>
      </c>
      <c r="C67" s="1403" t="b">
        <v>0</v>
      </c>
      <c r="D67" s="934" t="s">
        <v>130</v>
      </c>
      <c r="E67" s="139"/>
      <c r="F67" s="168"/>
      <c r="G67" s="1384">
        <v>19</v>
      </c>
      <c r="H67" s="1162" t="s">
        <v>593</v>
      </c>
      <c r="I67" s="203" t="s">
        <v>723</v>
      </c>
      <c r="L67" s="1384">
        <v>19</v>
      </c>
      <c r="M67" s="1391" t="b">
        <v>0</v>
      </c>
      <c r="AF67" s="7"/>
    </row>
    <row r="68" spans="1:32" ht="15.75" x14ac:dyDescent="0.25">
      <c r="A68" s="1384">
        <v>20</v>
      </c>
      <c r="B68" s="515" t="s">
        <v>18</v>
      </c>
      <c r="C68" s="1403" t="s">
        <v>111</v>
      </c>
      <c r="D68" s="545" t="s">
        <v>130</v>
      </c>
      <c r="E68" s="328"/>
      <c r="F68" s="168"/>
      <c r="G68" s="1384">
        <v>20</v>
      </c>
      <c r="H68" s="1162" t="s">
        <v>593</v>
      </c>
      <c r="I68" s="1384" t="s">
        <v>723</v>
      </c>
      <c r="L68" s="1384">
        <v>20</v>
      </c>
      <c r="M68" s="1401" t="s">
        <v>111</v>
      </c>
      <c r="AF68" s="7"/>
    </row>
    <row r="69" spans="1:32" ht="15.75" x14ac:dyDescent="0.25">
      <c r="A69" s="1384">
        <v>21</v>
      </c>
      <c r="B69" s="515" t="s">
        <v>58</v>
      </c>
      <c r="C69" s="1403" t="b">
        <v>0</v>
      </c>
      <c r="D69" s="934" t="s">
        <v>130</v>
      </c>
      <c r="E69" s="139"/>
      <c r="F69" s="168"/>
      <c r="G69" s="1384">
        <v>21</v>
      </c>
      <c r="H69" s="1162" t="s">
        <v>593</v>
      </c>
      <c r="I69" s="203" t="s">
        <v>723</v>
      </c>
      <c r="L69" s="1384">
        <v>21</v>
      </c>
      <c r="M69" s="1401" t="b">
        <v>0</v>
      </c>
      <c r="AF69" s="7"/>
    </row>
    <row r="70" spans="1:32" ht="15.75" x14ac:dyDescent="0.25">
      <c r="A70" s="1384">
        <v>22</v>
      </c>
      <c r="B70" s="515" t="s">
        <v>80</v>
      </c>
      <c r="C70" s="1404" t="s">
        <v>195</v>
      </c>
      <c r="D70" s="934" t="s">
        <v>130</v>
      </c>
      <c r="E70" s="328" t="s">
        <v>273</v>
      </c>
      <c r="F70" s="168"/>
      <c r="G70" s="1384">
        <v>22</v>
      </c>
      <c r="H70" s="1162" t="s">
        <v>593</v>
      </c>
      <c r="I70" s="203" t="s">
        <v>723</v>
      </c>
      <c r="L70" s="1384">
        <v>22</v>
      </c>
      <c r="M70" s="1380" t="s">
        <v>195</v>
      </c>
      <c r="AF70" s="7"/>
    </row>
    <row r="71" spans="1:32" ht="15.75" x14ac:dyDescent="0.25">
      <c r="A71" s="1384">
        <v>23</v>
      </c>
      <c r="B71" s="515" t="s">
        <v>59</v>
      </c>
      <c r="C71" s="41">
        <f>C24</f>
        <v>2.5000000000000001E-3</v>
      </c>
      <c r="D71" s="934" t="s">
        <v>44</v>
      </c>
      <c r="E71" s="139"/>
      <c r="F71" s="168"/>
      <c r="G71" s="1384">
        <v>23</v>
      </c>
      <c r="H71" s="1162" t="s">
        <v>593</v>
      </c>
      <c r="I71" s="203" t="s">
        <v>723</v>
      </c>
      <c r="L71" s="1384">
        <v>23</v>
      </c>
      <c r="M71" s="1394">
        <f>C71</f>
        <v>2.5000000000000001E-3</v>
      </c>
      <c r="AF71" s="7"/>
    </row>
    <row r="72" spans="1:32" ht="15.75" x14ac:dyDescent="0.25">
      <c r="A72" s="1384">
        <v>24</v>
      </c>
      <c r="B72" s="515" t="s">
        <v>60</v>
      </c>
      <c r="C72" s="1403" t="s">
        <v>112</v>
      </c>
      <c r="D72" s="934" t="s">
        <v>44</v>
      </c>
      <c r="E72" s="139"/>
      <c r="F72" s="168"/>
      <c r="G72" s="1384">
        <v>24</v>
      </c>
      <c r="H72" s="1162" t="s">
        <v>593</v>
      </c>
      <c r="I72" s="203" t="s">
        <v>723</v>
      </c>
      <c r="L72" s="1384">
        <v>24</v>
      </c>
      <c r="M72" s="1401" t="s">
        <v>112</v>
      </c>
      <c r="AF72" s="7"/>
    </row>
    <row r="73" spans="1:32" ht="15.75" x14ac:dyDescent="0.25">
      <c r="A73" s="1384">
        <v>25</v>
      </c>
      <c r="B73" s="515" t="s">
        <v>61</v>
      </c>
      <c r="C73" s="39"/>
      <c r="D73" s="934" t="s">
        <v>44</v>
      </c>
      <c r="E73" s="139"/>
      <c r="F73" s="168"/>
      <c r="G73" s="1384">
        <v>25</v>
      </c>
      <c r="H73" s="1162" t="s">
        <v>593</v>
      </c>
      <c r="I73" s="203" t="s">
        <v>723</v>
      </c>
      <c r="L73" s="1384">
        <v>25</v>
      </c>
      <c r="M73" s="1402"/>
      <c r="AF73" s="7"/>
    </row>
    <row r="74" spans="1:32" ht="15.75" x14ac:dyDescent="0.25">
      <c r="A74" s="1384">
        <v>26</v>
      </c>
      <c r="B74" s="515" t="s">
        <v>62</v>
      </c>
      <c r="C74" s="39"/>
      <c r="D74" s="934" t="s">
        <v>44</v>
      </c>
      <c r="E74" s="139"/>
      <c r="F74" s="168"/>
      <c r="G74" s="1384">
        <v>26</v>
      </c>
      <c r="H74" s="1162" t="s">
        <v>593</v>
      </c>
      <c r="I74" s="203" t="s">
        <v>723</v>
      </c>
      <c r="L74" s="1384">
        <v>26</v>
      </c>
      <c r="M74" s="1402"/>
      <c r="AF74" s="7"/>
    </row>
    <row r="75" spans="1:32" ht="15.75" x14ac:dyDescent="0.25">
      <c r="A75" s="1384">
        <v>27</v>
      </c>
      <c r="B75" s="515" t="s">
        <v>63</v>
      </c>
      <c r="C75" s="39"/>
      <c r="D75" s="934" t="s">
        <v>44</v>
      </c>
      <c r="E75" s="139"/>
      <c r="F75" s="168"/>
      <c r="G75" s="1384">
        <v>27</v>
      </c>
      <c r="H75" s="1162" t="s">
        <v>593</v>
      </c>
      <c r="I75" s="203" t="s">
        <v>723</v>
      </c>
      <c r="L75" s="1384">
        <v>27</v>
      </c>
      <c r="M75" s="1402"/>
      <c r="AF75" s="7"/>
    </row>
    <row r="76" spans="1:32" ht="15.75" x14ac:dyDescent="0.25">
      <c r="A76" s="1384">
        <v>28</v>
      </c>
      <c r="B76" s="515" t="s">
        <v>64</v>
      </c>
      <c r="C76" s="39"/>
      <c r="D76" s="934" t="s">
        <v>44</v>
      </c>
      <c r="E76" s="139"/>
      <c r="F76" s="168"/>
      <c r="G76" s="1384">
        <v>28</v>
      </c>
      <c r="H76" s="1162" t="s">
        <v>593</v>
      </c>
      <c r="I76" s="203" t="s">
        <v>723</v>
      </c>
      <c r="L76" s="1384">
        <v>28</v>
      </c>
      <c r="M76" s="1402"/>
      <c r="AF76" s="7"/>
    </row>
    <row r="77" spans="1:32" ht="15.75" x14ac:dyDescent="0.25">
      <c r="A77" s="1384">
        <v>29</v>
      </c>
      <c r="B77" s="515" t="s">
        <v>65</v>
      </c>
      <c r="C77" s="39"/>
      <c r="D77" s="934" t="s">
        <v>44</v>
      </c>
      <c r="E77" s="139"/>
      <c r="F77" s="168"/>
      <c r="G77" s="1384">
        <v>29</v>
      </c>
      <c r="H77" s="1162" t="s">
        <v>593</v>
      </c>
      <c r="I77" s="203" t="s">
        <v>723</v>
      </c>
      <c r="L77" s="1384">
        <v>29</v>
      </c>
      <c r="M77" s="1402"/>
      <c r="AF77" s="7"/>
    </row>
    <row r="78" spans="1:32" ht="15.75" x14ac:dyDescent="0.25">
      <c r="A78" s="1384">
        <v>30</v>
      </c>
      <c r="B78" s="515" t="s">
        <v>66</v>
      </c>
      <c r="C78" s="39"/>
      <c r="D78" s="934" t="s">
        <v>44</v>
      </c>
      <c r="E78" s="139"/>
      <c r="F78" s="168"/>
      <c r="G78" s="1384">
        <v>30</v>
      </c>
      <c r="H78" s="1162" t="s">
        <v>593</v>
      </c>
      <c r="I78" s="203" t="s">
        <v>723</v>
      </c>
      <c r="L78" s="1384">
        <v>30</v>
      </c>
      <c r="M78" s="1402"/>
      <c r="AF78" s="7"/>
    </row>
    <row r="79" spans="1:32" ht="15.75" x14ac:dyDescent="0.25">
      <c r="A79" s="1384">
        <v>31</v>
      </c>
      <c r="B79" s="515" t="s">
        <v>67</v>
      </c>
      <c r="C79" s="39"/>
      <c r="D79" s="934" t="s">
        <v>44</v>
      </c>
      <c r="E79" s="139"/>
      <c r="F79" s="168"/>
      <c r="G79" s="1384">
        <v>31</v>
      </c>
      <c r="H79" s="1162" t="s">
        <v>593</v>
      </c>
      <c r="I79" s="203" t="s">
        <v>723</v>
      </c>
      <c r="L79" s="1384">
        <v>31</v>
      </c>
      <c r="M79" s="1402"/>
      <c r="AF79" s="7"/>
    </row>
    <row r="80" spans="1:32" ht="15.75" x14ac:dyDescent="0.25">
      <c r="A80" s="1384">
        <v>32</v>
      </c>
      <c r="B80" s="515" t="s">
        <v>68</v>
      </c>
      <c r="C80" s="39"/>
      <c r="D80" s="934" t="s">
        <v>44</v>
      </c>
      <c r="E80" s="139"/>
      <c r="F80" s="168"/>
      <c r="G80" s="1384">
        <v>32</v>
      </c>
      <c r="H80" s="1162" t="s">
        <v>593</v>
      </c>
      <c r="I80" s="203" t="s">
        <v>723</v>
      </c>
      <c r="L80" s="1384">
        <v>32</v>
      </c>
      <c r="M80" s="1402"/>
      <c r="AF80" s="7"/>
    </row>
    <row r="81" spans="1:32" ht="15.75" x14ac:dyDescent="0.25">
      <c r="A81" s="1384">
        <v>35</v>
      </c>
      <c r="B81" s="515" t="s">
        <v>72</v>
      </c>
      <c r="C81" s="39"/>
      <c r="D81" s="934" t="s">
        <v>43</v>
      </c>
      <c r="E81" s="139"/>
      <c r="F81" s="168"/>
      <c r="G81" s="1384">
        <v>35</v>
      </c>
      <c r="H81" s="1162" t="s">
        <v>593</v>
      </c>
      <c r="I81" s="203" t="s">
        <v>723</v>
      </c>
      <c r="L81" s="1384">
        <v>35</v>
      </c>
      <c r="M81" s="1402"/>
      <c r="AF81" s="7"/>
    </row>
    <row r="82" spans="1:32" ht="15.75" x14ac:dyDescent="0.25">
      <c r="A82" s="1384">
        <v>36</v>
      </c>
      <c r="B82" s="515" t="s">
        <v>73</v>
      </c>
      <c r="C82" s="39"/>
      <c r="D82" s="934" t="s">
        <v>44</v>
      </c>
      <c r="E82" s="139"/>
      <c r="F82" s="168"/>
      <c r="G82" s="1384">
        <v>36</v>
      </c>
      <c r="H82" s="1162" t="s">
        <v>593</v>
      </c>
      <c r="I82" s="203" t="s">
        <v>723</v>
      </c>
      <c r="L82" s="1384">
        <v>36</v>
      </c>
      <c r="M82" s="1402"/>
      <c r="AF82" s="7"/>
    </row>
    <row r="83" spans="1:32" ht="15.75" x14ac:dyDescent="0.25">
      <c r="A83" s="1384">
        <v>37</v>
      </c>
      <c r="B83" s="515" t="s">
        <v>69</v>
      </c>
      <c r="C83" s="42">
        <f>C22</f>
        <v>5252961.538461539</v>
      </c>
      <c r="D83" s="934" t="s">
        <v>130</v>
      </c>
      <c r="E83" s="139"/>
      <c r="F83" s="168"/>
      <c r="G83" s="1384">
        <v>37</v>
      </c>
      <c r="H83" s="1162" t="s">
        <v>593</v>
      </c>
      <c r="I83" s="939" t="s">
        <v>723</v>
      </c>
      <c r="L83" s="1384">
        <v>37</v>
      </c>
      <c r="M83" s="125">
        <v>0</v>
      </c>
      <c r="N83" s="524" t="s">
        <v>273</v>
      </c>
      <c r="AF83" s="7"/>
    </row>
    <row r="84" spans="1:32" ht="15.75" x14ac:dyDescent="0.25">
      <c r="A84" s="1384">
        <v>38</v>
      </c>
      <c r="B84" s="515" t="s">
        <v>70</v>
      </c>
      <c r="C84" s="1119">
        <f>C25</f>
        <v>5252998.017361111</v>
      </c>
      <c r="D84" s="934" t="s">
        <v>44</v>
      </c>
      <c r="E84" s="139"/>
      <c r="F84" s="168"/>
      <c r="G84" s="1384">
        <v>38</v>
      </c>
      <c r="H84" s="1162" t="s">
        <v>593</v>
      </c>
      <c r="I84" s="203" t="s">
        <v>723</v>
      </c>
      <c r="L84" s="1384">
        <v>38</v>
      </c>
      <c r="M84" s="1393">
        <f>C84</f>
        <v>5252998.017361111</v>
      </c>
      <c r="AF84" s="7"/>
    </row>
    <row r="85" spans="1:32" ht="15.75" x14ac:dyDescent="0.25">
      <c r="A85" s="1384">
        <v>39</v>
      </c>
      <c r="B85" s="515" t="s">
        <v>71</v>
      </c>
      <c r="C85" s="1119" t="s">
        <v>160</v>
      </c>
      <c r="D85" s="934" t="s">
        <v>130</v>
      </c>
      <c r="E85" s="139"/>
      <c r="F85" s="168"/>
      <c r="G85" s="1384">
        <v>39</v>
      </c>
      <c r="H85" s="1162" t="s">
        <v>593</v>
      </c>
      <c r="I85" s="939" t="s">
        <v>723</v>
      </c>
      <c r="L85" s="1384">
        <v>39</v>
      </c>
      <c r="M85" s="1393" t="str">
        <f>C85</f>
        <v>USD</v>
      </c>
      <c r="AF85" s="7"/>
    </row>
    <row r="86" spans="1:32" ht="15.75" x14ac:dyDescent="0.25">
      <c r="A86" s="1384">
        <v>73</v>
      </c>
      <c r="B86" s="515" t="s">
        <v>81</v>
      </c>
      <c r="C86" s="1807" t="b">
        <v>1</v>
      </c>
      <c r="D86" s="545" t="s">
        <v>130</v>
      </c>
      <c r="E86" s="139"/>
      <c r="F86" s="168"/>
      <c r="G86" s="1384">
        <v>73</v>
      </c>
      <c r="H86" s="1162" t="s">
        <v>593</v>
      </c>
      <c r="I86" s="942" t="s">
        <v>723</v>
      </c>
      <c r="L86" s="1384">
        <v>73</v>
      </c>
      <c r="M86" s="1809" t="b">
        <v>1</v>
      </c>
      <c r="AF86" s="7"/>
    </row>
    <row r="87" spans="1:32" ht="15.75" x14ac:dyDescent="0.25">
      <c r="A87" s="1384">
        <v>74</v>
      </c>
      <c r="B87" s="515" t="s">
        <v>78</v>
      </c>
      <c r="C87" s="1395" t="s">
        <v>901</v>
      </c>
      <c r="D87" s="935" t="s">
        <v>723</v>
      </c>
      <c r="E87" s="328"/>
      <c r="F87" s="168"/>
      <c r="G87" s="1384">
        <v>74</v>
      </c>
      <c r="H87" s="1162" t="s">
        <v>593</v>
      </c>
      <c r="I87" s="203" t="s">
        <v>723</v>
      </c>
      <c r="L87" s="1384">
        <v>74</v>
      </c>
      <c r="M87" s="1395" t="s">
        <v>901</v>
      </c>
      <c r="AF87" s="7"/>
    </row>
    <row r="88" spans="1:32" ht="15.75" x14ac:dyDescent="0.25">
      <c r="A88" s="1384">
        <v>75</v>
      </c>
      <c r="B88" s="515" t="s">
        <v>19</v>
      </c>
      <c r="C88" s="1380" t="s">
        <v>113</v>
      </c>
      <c r="D88" s="545" t="s">
        <v>44</v>
      </c>
      <c r="E88" s="328"/>
      <c r="F88" s="168"/>
      <c r="G88" s="1384">
        <v>75</v>
      </c>
      <c r="H88" s="1162" t="s">
        <v>593</v>
      </c>
      <c r="I88" s="203" t="s">
        <v>723</v>
      </c>
      <c r="L88" s="1384">
        <v>75</v>
      </c>
      <c r="M88" s="1411" t="s">
        <v>113</v>
      </c>
      <c r="AF88" s="7"/>
    </row>
    <row r="89" spans="1:32" ht="15.75" x14ac:dyDescent="0.25">
      <c r="A89" s="1384">
        <v>76</v>
      </c>
      <c r="B89" s="1006" t="s">
        <v>30</v>
      </c>
      <c r="C89" s="39"/>
      <c r="D89" s="545" t="s">
        <v>44</v>
      </c>
      <c r="E89" s="139"/>
      <c r="F89" s="168"/>
      <c r="G89" s="1384">
        <v>76</v>
      </c>
      <c r="H89" s="1162" t="s">
        <v>593</v>
      </c>
      <c r="I89" s="203" t="s">
        <v>723</v>
      </c>
      <c r="L89" s="1384">
        <v>76</v>
      </c>
      <c r="M89" s="1402"/>
    </row>
    <row r="90" spans="1:32" ht="15.75" x14ac:dyDescent="0.25">
      <c r="A90" s="1384">
        <v>77</v>
      </c>
      <c r="B90" s="1006" t="s">
        <v>31</v>
      </c>
      <c r="C90" s="39"/>
      <c r="D90" s="545" t="s">
        <v>44</v>
      </c>
      <c r="E90" s="139"/>
      <c r="F90" s="168"/>
      <c r="G90" s="1384">
        <v>77</v>
      </c>
      <c r="H90" s="1162" t="s">
        <v>593</v>
      </c>
      <c r="I90" s="203" t="s">
        <v>723</v>
      </c>
      <c r="L90" s="1384">
        <v>77</v>
      </c>
      <c r="M90" s="1402"/>
    </row>
    <row r="91" spans="1:32" ht="15.75" x14ac:dyDescent="0.25">
      <c r="A91" s="1384">
        <v>78</v>
      </c>
      <c r="B91" s="1006" t="s">
        <v>77</v>
      </c>
      <c r="C91" s="728" t="str">
        <f>F18</f>
        <v>US912810PX00</v>
      </c>
      <c r="D91" s="545" t="s">
        <v>44</v>
      </c>
      <c r="E91" s="139"/>
      <c r="F91" s="168"/>
      <c r="G91" s="1384">
        <v>78</v>
      </c>
      <c r="H91" s="1162" t="s">
        <v>593</v>
      </c>
      <c r="I91" s="1381" t="s">
        <v>723</v>
      </c>
      <c r="L91" s="1384">
        <v>78</v>
      </c>
      <c r="M91" s="729" t="str">
        <f>C91</f>
        <v>US912810PX00</v>
      </c>
    </row>
    <row r="92" spans="1:32" ht="15.75" x14ac:dyDescent="0.25">
      <c r="A92" s="1384">
        <v>79</v>
      </c>
      <c r="B92" s="1006" t="s">
        <v>76</v>
      </c>
      <c r="C92" s="1404" t="s">
        <v>373</v>
      </c>
      <c r="D92" s="545" t="s">
        <v>44</v>
      </c>
      <c r="E92" s="139"/>
      <c r="F92" s="168"/>
      <c r="G92" s="1384">
        <v>79</v>
      </c>
      <c r="H92" s="1162" t="s">
        <v>593</v>
      </c>
      <c r="I92" s="1381" t="s">
        <v>723</v>
      </c>
      <c r="L92" s="1384">
        <v>79</v>
      </c>
      <c r="M92" s="1380" t="s">
        <v>373</v>
      </c>
    </row>
    <row r="93" spans="1:32" ht="15.75" x14ac:dyDescent="0.25">
      <c r="A93" s="1384">
        <v>83</v>
      </c>
      <c r="B93" s="1006" t="s">
        <v>20</v>
      </c>
      <c r="C93" s="1119">
        <f>C20</f>
        <v>5000000</v>
      </c>
      <c r="D93" s="545" t="s">
        <v>44</v>
      </c>
      <c r="E93" s="139"/>
      <c r="F93" s="168"/>
      <c r="G93" s="1384">
        <v>83</v>
      </c>
      <c r="H93" s="1162" t="s">
        <v>593</v>
      </c>
      <c r="I93" s="1384" t="s">
        <v>723</v>
      </c>
      <c r="L93" s="1384">
        <v>83</v>
      </c>
      <c r="M93" s="1398">
        <f>C20</f>
        <v>5000000</v>
      </c>
    </row>
    <row r="94" spans="1:32" ht="15.75" x14ac:dyDescent="0.25">
      <c r="A94" s="1384">
        <v>85</v>
      </c>
      <c r="B94" s="515" t="s">
        <v>21</v>
      </c>
      <c r="C94" s="1404" t="s">
        <v>160</v>
      </c>
      <c r="D94" s="545" t="s">
        <v>43</v>
      </c>
      <c r="E94" s="139"/>
      <c r="F94" s="168"/>
      <c r="G94" s="1384">
        <v>85</v>
      </c>
      <c r="H94" s="1162" t="s">
        <v>593</v>
      </c>
      <c r="I94" s="1384" t="s">
        <v>723</v>
      </c>
      <c r="L94" s="1384">
        <v>85</v>
      </c>
      <c r="M94" s="1380" t="s">
        <v>160</v>
      </c>
    </row>
    <row r="95" spans="1:32" ht="15.75" x14ac:dyDescent="0.25">
      <c r="A95" s="1384">
        <v>86</v>
      </c>
      <c r="B95" s="515" t="s">
        <v>22</v>
      </c>
      <c r="C95" s="39"/>
      <c r="D95" s="545" t="s">
        <v>43</v>
      </c>
      <c r="E95" s="328" t="s">
        <v>273</v>
      </c>
      <c r="F95" s="168"/>
      <c r="G95" s="1384">
        <v>86</v>
      </c>
      <c r="H95" s="1162" t="s">
        <v>593</v>
      </c>
      <c r="I95" s="1384" t="s">
        <v>723</v>
      </c>
      <c r="L95" s="1384">
        <v>86</v>
      </c>
      <c r="M95" s="1402"/>
    </row>
    <row r="96" spans="1:32" s="7" customFormat="1" ht="15.75" x14ac:dyDescent="0.25">
      <c r="A96" s="1384">
        <v>87</v>
      </c>
      <c r="B96" s="515" t="s">
        <v>23</v>
      </c>
      <c r="C96" s="1125">
        <f>(C21/C20)*100</f>
        <v>107.20329670329672</v>
      </c>
      <c r="D96" s="545" t="s">
        <v>44</v>
      </c>
      <c r="E96" s="328" t="s">
        <v>273</v>
      </c>
      <c r="F96" s="168"/>
      <c r="G96" s="1384">
        <v>87</v>
      </c>
      <c r="H96" s="1162" t="s">
        <v>593</v>
      </c>
      <c r="I96" s="1384" t="s">
        <v>723</v>
      </c>
      <c r="L96" s="1384">
        <v>87</v>
      </c>
      <c r="M96" s="521">
        <f>C96</f>
        <v>107.20329670329672</v>
      </c>
      <c r="N96" s="230"/>
      <c r="AF96"/>
    </row>
    <row r="97" spans="1:32" s="7" customFormat="1" ht="15.75" x14ac:dyDescent="0.25">
      <c r="A97" s="1384">
        <v>88</v>
      </c>
      <c r="B97" s="515" t="s">
        <v>24</v>
      </c>
      <c r="C97" s="1398">
        <f>C21</f>
        <v>5360164.8351648357</v>
      </c>
      <c r="D97" s="545" t="s">
        <v>44</v>
      </c>
      <c r="E97" s="328" t="s">
        <v>273</v>
      </c>
      <c r="F97" s="643"/>
      <c r="G97" s="1384">
        <v>88</v>
      </c>
      <c r="H97" s="1162" t="s">
        <v>593</v>
      </c>
      <c r="I97" s="1384" t="s">
        <v>723</v>
      </c>
      <c r="L97" s="1384">
        <v>88</v>
      </c>
      <c r="M97" s="1398">
        <f t="shared" ref="M97:M98" si="1">C97</f>
        <v>5360164.8351648357</v>
      </c>
      <c r="N97" s="230"/>
      <c r="AF97"/>
    </row>
    <row r="98" spans="1:32" s="7" customFormat="1" ht="15.75" x14ac:dyDescent="0.25">
      <c r="A98" s="1384">
        <v>89</v>
      </c>
      <c r="B98" s="515" t="s">
        <v>25</v>
      </c>
      <c r="C98" s="1126">
        <f>F22</f>
        <v>0.02</v>
      </c>
      <c r="D98" s="545" t="s">
        <v>44</v>
      </c>
      <c r="E98" s="139"/>
      <c r="F98" s="168"/>
      <c r="G98" s="1384">
        <v>89</v>
      </c>
      <c r="H98" s="1162" t="s">
        <v>593</v>
      </c>
      <c r="I98" s="1384" t="s">
        <v>723</v>
      </c>
      <c r="L98" s="1384">
        <v>89</v>
      </c>
      <c r="M98" s="1129">
        <f t="shared" si="1"/>
        <v>0.02</v>
      </c>
      <c r="N98" s="230"/>
      <c r="AF98"/>
    </row>
    <row r="99" spans="1:32" s="7" customFormat="1" ht="15.75" x14ac:dyDescent="0.25">
      <c r="A99" s="1384">
        <v>90</v>
      </c>
      <c r="B99" s="515" t="s">
        <v>26</v>
      </c>
      <c r="C99" s="1404" t="s">
        <v>114</v>
      </c>
      <c r="D99" s="545" t="s">
        <v>44</v>
      </c>
      <c r="E99" s="139"/>
      <c r="F99" s="168"/>
      <c r="G99" s="1384">
        <v>90</v>
      </c>
      <c r="H99" s="1162" t="s">
        <v>593</v>
      </c>
      <c r="I99" s="1384" t="s">
        <v>723</v>
      </c>
      <c r="L99" s="1384">
        <v>90</v>
      </c>
      <c r="M99" s="1380" t="s">
        <v>114</v>
      </c>
      <c r="N99" s="230"/>
      <c r="AF99"/>
    </row>
    <row r="100" spans="1:32" s="7" customFormat="1" ht="15.75" x14ac:dyDescent="0.25">
      <c r="A100" s="1384">
        <v>91</v>
      </c>
      <c r="B100" s="515" t="s">
        <v>27</v>
      </c>
      <c r="C100" s="1010" t="s">
        <v>826</v>
      </c>
      <c r="D100" s="545" t="s">
        <v>44</v>
      </c>
      <c r="E100" s="328" t="s">
        <v>273</v>
      </c>
      <c r="F100" s="168"/>
      <c r="G100" s="1384">
        <v>91</v>
      </c>
      <c r="H100" s="1162" t="s">
        <v>593</v>
      </c>
      <c r="I100" s="1384" t="s">
        <v>723</v>
      </c>
      <c r="L100" s="1384">
        <v>91</v>
      </c>
      <c r="M100" s="518" t="s">
        <v>826</v>
      </c>
      <c r="N100" s="230"/>
      <c r="AF100"/>
    </row>
    <row r="101" spans="1:32" s="7" customFormat="1" ht="15.75" x14ac:dyDescent="0.25">
      <c r="A101" s="1384">
        <v>92</v>
      </c>
      <c r="B101" s="515" t="s">
        <v>28</v>
      </c>
      <c r="C101" s="1404" t="s">
        <v>162</v>
      </c>
      <c r="D101" s="545" t="s">
        <v>44</v>
      </c>
      <c r="E101" s="139"/>
      <c r="F101" s="168"/>
      <c r="G101" s="1384">
        <v>92</v>
      </c>
      <c r="H101" s="1162" t="s">
        <v>593</v>
      </c>
      <c r="I101" s="1384" t="s">
        <v>723</v>
      </c>
      <c r="L101" s="1384">
        <v>92</v>
      </c>
      <c r="M101" s="1380" t="s">
        <v>162</v>
      </c>
      <c r="N101" s="230"/>
      <c r="AF101"/>
    </row>
    <row r="102" spans="1:32" s="7" customFormat="1" ht="15.75" x14ac:dyDescent="0.25">
      <c r="A102" s="1384">
        <v>93</v>
      </c>
      <c r="B102" s="515" t="s">
        <v>75</v>
      </c>
      <c r="C102" s="1011" t="str">
        <f>F19</f>
        <v>254900HROIFWPRGM1V77</v>
      </c>
      <c r="D102" s="545" t="s">
        <v>44</v>
      </c>
      <c r="E102" s="139"/>
      <c r="F102" s="168"/>
      <c r="G102" s="1384">
        <v>93</v>
      </c>
      <c r="H102" s="1162" t="s">
        <v>593</v>
      </c>
      <c r="I102" s="1384" t="s">
        <v>723</v>
      </c>
      <c r="L102" s="1384">
        <v>93</v>
      </c>
      <c r="M102" s="90" t="str">
        <f>C102</f>
        <v>254900HROIFWPRGM1V77</v>
      </c>
      <c r="N102" s="230"/>
      <c r="AF102"/>
    </row>
    <row r="103" spans="1:32" s="7" customFormat="1" ht="15.75" x14ac:dyDescent="0.25">
      <c r="A103" s="1384">
        <v>94</v>
      </c>
      <c r="B103" s="515" t="s">
        <v>74</v>
      </c>
      <c r="C103" s="1404" t="s">
        <v>116</v>
      </c>
      <c r="D103" s="545" t="s">
        <v>44</v>
      </c>
      <c r="E103" s="139"/>
      <c r="F103" s="168"/>
      <c r="G103" s="1384">
        <v>94</v>
      </c>
      <c r="H103" s="1162" t="s">
        <v>593</v>
      </c>
      <c r="I103" s="1384" t="s">
        <v>723</v>
      </c>
      <c r="L103" s="1384">
        <v>94</v>
      </c>
      <c r="M103" s="1380" t="s">
        <v>116</v>
      </c>
      <c r="N103" s="230"/>
      <c r="AF103"/>
    </row>
    <row r="104" spans="1:32" s="7" customFormat="1" ht="15.75" x14ac:dyDescent="0.25">
      <c r="A104" s="1384">
        <v>95</v>
      </c>
      <c r="B104" s="1006" t="s">
        <v>38</v>
      </c>
      <c r="C104" s="186" t="b">
        <v>1</v>
      </c>
      <c r="D104" s="545" t="s">
        <v>44</v>
      </c>
      <c r="E104" s="328"/>
      <c r="F104" s="168"/>
      <c r="G104" s="1384">
        <v>95</v>
      </c>
      <c r="H104" s="1162" t="s">
        <v>593</v>
      </c>
      <c r="I104" s="1384" t="s">
        <v>723</v>
      </c>
      <c r="L104" s="1384">
        <v>95</v>
      </c>
      <c r="M104" s="1382" t="b">
        <v>1</v>
      </c>
      <c r="N104" s="230"/>
    </row>
    <row r="105" spans="1:32" s="7" customFormat="1" ht="15.75" x14ac:dyDescent="0.25">
      <c r="A105" s="203">
        <v>96</v>
      </c>
      <c r="B105" s="526" t="s">
        <v>36</v>
      </c>
      <c r="C105" s="1124"/>
      <c r="D105" s="545" t="s">
        <v>44</v>
      </c>
      <c r="E105" s="201"/>
      <c r="F105" s="168"/>
      <c r="G105" s="203">
        <v>96</v>
      </c>
      <c r="H105" s="1162" t="s">
        <v>593</v>
      </c>
      <c r="I105" s="1384" t="s">
        <v>723</v>
      </c>
      <c r="L105" s="203">
        <v>96</v>
      </c>
      <c r="M105" s="1128"/>
      <c r="N105" s="230"/>
    </row>
    <row r="106" spans="1:32" s="7" customFormat="1" ht="15.75" x14ac:dyDescent="0.25">
      <c r="A106" s="203">
        <v>97</v>
      </c>
      <c r="B106" s="526" t="s">
        <v>32</v>
      </c>
      <c r="C106" s="39"/>
      <c r="D106" s="545" t="s">
        <v>44</v>
      </c>
      <c r="E106" s="328"/>
      <c r="F106" s="168"/>
      <c r="G106" s="203">
        <v>97</v>
      </c>
      <c r="H106" s="1162" t="s">
        <v>593</v>
      </c>
      <c r="I106" s="1384" t="s">
        <v>723</v>
      </c>
      <c r="L106" s="203">
        <v>97</v>
      </c>
      <c r="M106" s="1353" t="s">
        <v>846</v>
      </c>
      <c r="N106" s="524" t="s">
        <v>273</v>
      </c>
    </row>
    <row r="107" spans="1:32" s="7" customFormat="1" ht="15.75" x14ac:dyDescent="0.25">
      <c r="A107" s="203">
        <v>98</v>
      </c>
      <c r="B107" s="526" t="s">
        <v>39</v>
      </c>
      <c r="C107" s="1404" t="s">
        <v>47</v>
      </c>
      <c r="D107" s="934" t="s">
        <v>130</v>
      </c>
      <c r="E107" s="139"/>
      <c r="F107" s="168"/>
      <c r="G107" s="203">
        <v>98</v>
      </c>
      <c r="H107" s="1404" t="s">
        <v>48</v>
      </c>
      <c r="I107" s="203" t="s">
        <v>130</v>
      </c>
      <c r="L107" s="203">
        <v>98</v>
      </c>
      <c r="M107" s="1401" t="s">
        <v>47</v>
      </c>
      <c r="N107" s="230"/>
    </row>
    <row r="108" spans="1:32" s="7" customFormat="1" ht="15.75" x14ac:dyDescent="0.25">
      <c r="A108" s="203">
        <v>99</v>
      </c>
      <c r="B108" s="528" t="s">
        <v>29</v>
      </c>
      <c r="C108" s="1404" t="s">
        <v>117</v>
      </c>
      <c r="D108" s="934" t="s">
        <v>130</v>
      </c>
      <c r="E108" s="135"/>
      <c r="F108" s="516"/>
      <c r="G108" s="203">
        <v>99</v>
      </c>
      <c r="H108" s="1162" t="s">
        <v>593</v>
      </c>
      <c r="I108" s="203" t="s">
        <v>723</v>
      </c>
      <c r="L108" s="203">
        <v>99</v>
      </c>
      <c r="M108" s="1401" t="s">
        <v>117</v>
      </c>
      <c r="N108" s="230"/>
    </row>
    <row r="109" spans="1:32" s="7" customFormat="1" ht="15.75" x14ac:dyDescent="0.25">
      <c r="A109" s="134" t="s">
        <v>122</v>
      </c>
      <c r="C109" s="63">
        <v>47</v>
      </c>
      <c r="E109" s="168"/>
      <c r="F109" s="168"/>
      <c r="G109" s="134"/>
      <c r="H109" s="63">
        <v>8</v>
      </c>
      <c r="I109" s="53"/>
      <c r="L109" s="134"/>
      <c r="M109" s="15">
        <v>53</v>
      </c>
      <c r="N109" s="230"/>
    </row>
    <row r="110" spans="1:32" s="7" customFormat="1" x14ac:dyDescent="0.25">
      <c r="E110" s="168"/>
      <c r="F110" s="168"/>
      <c r="N110" s="230"/>
    </row>
    <row r="111" spans="1:32" s="7" customFormat="1" ht="15.75" customHeight="1" x14ac:dyDescent="0.25">
      <c r="A111" s="637">
        <v>1.1000000000000001</v>
      </c>
      <c r="B111" s="2499" t="s">
        <v>158</v>
      </c>
      <c r="C111" s="2499"/>
      <c r="D111" s="2499"/>
      <c r="E111" s="2499"/>
      <c r="F111" s="168"/>
      <c r="L111" s="2234">
        <v>2.1</v>
      </c>
      <c r="M111" s="2452" t="s">
        <v>844</v>
      </c>
      <c r="N111" s="2452"/>
      <c r="O111" s="725"/>
      <c r="P111" s="725"/>
    </row>
    <row r="112" spans="1:32" s="7" customFormat="1" ht="15.75" customHeight="1" x14ac:dyDescent="0.25">
      <c r="A112" s="2267">
        <v>1.2</v>
      </c>
      <c r="B112" s="2306" t="s">
        <v>843</v>
      </c>
      <c r="C112" s="2307"/>
      <c r="D112" s="2307"/>
      <c r="E112" s="2308"/>
      <c r="F112" s="168"/>
      <c r="L112" s="2234"/>
      <c r="M112" s="2452"/>
      <c r="N112" s="2452"/>
    </row>
    <row r="113" spans="1:32" s="7" customFormat="1" ht="15.75" customHeight="1" x14ac:dyDescent="0.25">
      <c r="A113" s="2269"/>
      <c r="B113" s="2312"/>
      <c r="C113" s="2313"/>
      <c r="D113" s="2313"/>
      <c r="E113" s="2314"/>
      <c r="F113" s="168"/>
      <c r="L113" s="2453">
        <v>2.37</v>
      </c>
      <c r="M113" s="2452" t="s">
        <v>836</v>
      </c>
      <c r="N113" s="2452"/>
    </row>
    <row r="114" spans="1:32" s="7" customFormat="1" ht="15.75" customHeight="1" x14ac:dyDescent="0.25">
      <c r="A114" s="637">
        <v>1.7</v>
      </c>
      <c r="B114" s="2223" t="s">
        <v>380</v>
      </c>
      <c r="C114" s="2223"/>
      <c r="D114" s="2223"/>
      <c r="E114" s="2223"/>
      <c r="F114" s="168"/>
      <c r="G114" s="341"/>
      <c r="L114" s="2453"/>
      <c r="M114" s="2452"/>
      <c r="N114" s="2452"/>
    </row>
    <row r="115" spans="1:32" s="7" customFormat="1" ht="15.75" customHeight="1" x14ac:dyDescent="0.25">
      <c r="A115" s="637">
        <v>1.8</v>
      </c>
      <c r="B115" s="2223" t="s">
        <v>381</v>
      </c>
      <c r="C115" s="2223"/>
      <c r="D115" s="2223"/>
      <c r="E115" s="2223"/>
      <c r="L115" s="2340">
        <v>2.97</v>
      </c>
      <c r="M115" s="2224" t="s">
        <v>845</v>
      </c>
      <c r="N115" s="2224"/>
      <c r="O115" s="640"/>
      <c r="P115" s="640"/>
    </row>
    <row r="116" spans="1:32" s="7" customFormat="1" ht="15.75" customHeight="1" x14ac:dyDescent="0.25">
      <c r="A116" s="639">
        <v>1.1000000000000001</v>
      </c>
      <c r="B116" s="2223" t="s">
        <v>834</v>
      </c>
      <c r="C116" s="2223"/>
      <c r="D116" s="2223"/>
      <c r="E116" s="2223"/>
      <c r="L116" s="2340"/>
      <c r="M116" s="2224"/>
      <c r="N116" s="2224"/>
      <c r="O116" s="640"/>
      <c r="P116" s="640"/>
    </row>
    <row r="117" spans="1:32" s="7" customFormat="1" ht="15.75" x14ac:dyDescent="0.25">
      <c r="A117" s="637">
        <v>1.1299999999999999</v>
      </c>
      <c r="B117" s="2264" t="s">
        <v>737</v>
      </c>
      <c r="C117" s="2265"/>
      <c r="D117" s="2265"/>
      <c r="E117" s="2266"/>
      <c r="L117" s="2340"/>
      <c r="M117" s="2224"/>
      <c r="N117" s="2224"/>
      <c r="O117" s="640"/>
      <c r="P117" s="640"/>
    </row>
    <row r="118" spans="1:32" s="7" customFormat="1" ht="15.75" x14ac:dyDescent="0.25">
      <c r="A118" s="637">
        <v>2.1</v>
      </c>
      <c r="B118" s="2223" t="s">
        <v>842</v>
      </c>
      <c r="C118" s="2223"/>
      <c r="D118" s="2223"/>
      <c r="E118" s="2223"/>
      <c r="L118" s="1130"/>
      <c r="M118" s="640"/>
      <c r="N118" s="1121"/>
      <c r="O118" s="168"/>
      <c r="P118" s="168"/>
    </row>
    <row r="119" spans="1:32" s="7" customFormat="1" ht="15.75" x14ac:dyDescent="0.25">
      <c r="A119" s="637">
        <v>2.14</v>
      </c>
      <c r="B119" s="1784" t="s">
        <v>847</v>
      </c>
      <c r="C119" s="1785"/>
      <c r="D119" s="1785"/>
      <c r="E119" s="1786"/>
      <c r="L119" s="1130"/>
      <c r="M119" s="640"/>
      <c r="N119" s="1121"/>
      <c r="O119" s="168"/>
      <c r="P119" s="168"/>
    </row>
    <row r="120" spans="1:32" s="7" customFormat="1" ht="15.75" x14ac:dyDescent="0.25">
      <c r="A120" s="637">
        <v>2.16</v>
      </c>
      <c r="B120" s="2264" t="s">
        <v>928</v>
      </c>
      <c r="C120" s="2265"/>
      <c r="D120" s="2265"/>
      <c r="E120" s="2266"/>
      <c r="F120" s="484"/>
      <c r="L120" s="1130"/>
      <c r="M120" s="640"/>
      <c r="N120" s="1121"/>
      <c r="AF120"/>
    </row>
    <row r="121" spans="1:32" s="7" customFormat="1" ht="15.75" x14ac:dyDescent="0.25">
      <c r="A121" s="637">
        <v>2.17</v>
      </c>
      <c r="B121" s="2264" t="s">
        <v>915</v>
      </c>
      <c r="C121" s="2265"/>
      <c r="D121" s="2265"/>
      <c r="E121" s="2266"/>
      <c r="F121" s="484"/>
      <c r="L121" s="132"/>
      <c r="M121" s="132"/>
      <c r="N121" s="132"/>
      <c r="AF121"/>
    </row>
    <row r="122" spans="1:32" s="7" customFormat="1" ht="15.75" x14ac:dyDescent="0.25">
      <c r="A122" s="1871">
        <v>2.2200000000000002</v>
      </c>
      <c r="B122" s="2452" t="s">
        <v>929</v>
      </c>
      <c r="C122" s="2452"/>
      <c r="D122" s="2452"/>
      <c r="E122" s="2452"/>
      <c r="L122" s="132"/>
      <c r="M122" s="132"/>
      <c r="N122" s="132"/>
    </row>
    <row r="123" spans="1:32" s="7" customFormat="1" ht="15.75" x14ac:dyDescent="0.25">
      <c r="A123" s="1871">
        <v>2.86</v>
      </c>
      <c r="B123" s="2500" t="s">
        <v>848</v>
      </c>
      <c r="C123" s="2501"/>
      <c r="D123" s="2501"/>
      <c r="E123" s="2502"/>
      <c r="L123" s="132"/>
      <c r="M123" s="132"/>
      <c r="N123" s="132"/>
    </row>
    <row r="124" spans="1:32" s="7" customFormat="1" ht="15.75" x14ac:dyDescent="0.25">
      <c r="A124" s="637">
        <v>2.87</v>
      </c>
      <c r="B124" s="2264" t="s">
        <v>851</v>
      </c>
      <c r="C124" s="2265"/>
      <c r="D124" s="2265"/>
      <c r="E124" s="2266"/>
      <c r="F124" s="484"/>
      <c r="L124" s="132"/>
      <c r="M124" s="132"/>
      <c r="N124" s="132"/>
    </row>
    <row r="125" spans="1:32" s="7" customFormat="1" ht="15.75" x14ac:dyDescent="0.25">
      <c r="A125" s="637">
        <v>2.88</v>
      </c>
      <c r="B125" s="2223" t="s">
        <v>857</v>
      </c>
      <c r="C125" s="2223"/>
      <c r="D125" s="2223"/>
      <c r="E125" s="2223"/>
      <c r="F125" s="484"/>
      <c r="L125" s="132"/>
      <c r="M125" s="132"/>
      <c r="N125" s="132"/>
    </row>
    <row r="126" spans="1:32" s="7" customFormat="1" ht="15.75" x14ac:dyDescent="0.25">
      <c r="A126" s="635">
        <v>2.91</v>
      </c>
      <c r="B126" s="2222" t="s">
        <v>916</v>
      </c>
      <c r="C126" s="2222"/>
      <c r="D126" s="2222"/>
      <c r="E126" s="2222"/>
      <c r="F126" s="484"/>
      <c r="N126" s="230"/>
    </row>
    <row r="127" spans="1:32" s="7" customFormat="1" x14ac:dyDescent="0.25">
      <c r="D127" s="226"/>
      <c r="N127" s="230"/>
    </row>
    <row r="128" spans="1:32" s="7" customFormat="1" x14ac:dyDescent="0.25">
      <c r="D128" s="226"/>
      <c r="N128" s="230"/>
    </row>
    <row r="129" spans="4:14" s="7" customFormat="1" x14ac:dyDescent="0.25">
      <c r="D129" s="226"/>
      <c r="N129" s="230"/>
    </row>
    <row r="130" spans="4:14" s="7" customFormat="1" x14ac:dyDescent="0.25">
      <c r="D130" s="226"/>
      <c r="N130" s="230"/>
    </row>
    <row r="131" spans="4:14" s="7" customFormat="1" x14ac:dyDescent="0.25">
      <c r="D131" s="226"/>
      <c r="N131" s="230"/>
    </row>
    <row r="132" spans="4:14" s="7" customFormat="1" x14ac:dyDescent="0.25">
      <c r="D132" s="226"/>
      <c r="N132" s="230"/>
    </row>
    <row r="133" spans="4:14" s="7" customFormat="1" x14ac:dyDescent="0.25">
      <c r="D133" s="226"/>
      <c r="N133" s="230"/>
    </row>
    <row r="134" spans="4:14" s="7" customFormat="1" x14ac:dyDescent="0.25">
      <c r="D134" s="226"/>
      <c r="N134" s="230"/>
    </row>
    <row r="135" spans="4:14" s="7" customFormat="1" x14ac:dyDescent="0.25">
      <c r="D135" s="226"/>
      <c r="N135" s="230"/>
    </row>
    <row r="136" spans="4:14" s="7" customFormat="1" x14ac:dyDescent="0.25">
      <c r="D136" s="226"/>
      <c r="N136" s="230"/>
    </row>
    <row r="137" spans="4:14" s="7" customFormat="1" x14ac:dyDescent="0.25">
      <c r="D137" s="226"/>
      <c r="N137" s="230"/>
    </row>
    <row r="138" spans="4:14" s="7" customFormat="1" x14ac:dyDescent="0.25">
      <c r="D138" s="226"/>
      <c r="N138" s="230"/>
    </row>
    <row r="139" spans="4:14" s="7" customFormat="1" x14ac:dyDescent="0.25">
      <c r="D139" s="226"/>
      <c r="N139" s="230"/>
    </row>
    <row r="140" spans="4:14" s="7" customFormat="1" x14ac:dyDescent="0.25">
      <c r="D140" s="226"/>
      <c r="N140" s="230"/>
    </row>
    <row r="141" spans="4:14" s="7" customFormat="1" x14ac:dyDescent="0.25">
      <c r="D141" s="226"/>
      <c r="N141" s="230"/>
    </row>
    <row r="142" spans="4:14" s="7" customFormat="1" x14ac:dyDescent="0.25">
      <c r="D142" s="226"/>
      <c r="N142" s="230"/>
    </row>
    <row r="143" spans="4:14" s="7" customFormat="1" x14ac:dyDescent="0.25">
      <c r="D143" s="226"/>
      <c r="N143" s="230"/>
    </row>
    <row r="144" spans="4:14" s="7" customFormat="1" x14ac:dyDescent="0.25">
      <c r="D144" s="226"/>
      <c r="N144" s="230"/>
    </row>
    <row r="145" spans="4:14" s="7" customFormat="1" x14ac:dyDescent="0.25">
      <c r="D145" s="226"/>
      <c r="N145" s="230"/>
    </row>
    <row r="146" spans="4:14" s="7" customFormat="1" x14ac:dyDescent="0.25">
      <c r="D146" s="226"/>
      <c r="N146" s="230"/>
    </row>
    <row r="147" spans="4:14" s="7" customFormat="1" x14ac:dyDescent="0.25">
      <c r="D147" s="226"/>
      <c r="N147" s="230"/>
    </row>
    <row r="148" spans="4:14" s="7" customFormat="1" x14ac:dyDescent="0.25">
      <c r="D148" s="226"/>
      <c r="N148" s="230"/>
    </row>
    <row r="149" spans="4:14" s="7" customFormat="1" x14ac:dyDescent="0.25">
      <c r="D149" s="226"/>
      <c r="N149" s="230"/>
    </row>
    <row r="150" spans="4:14" s="7" customFormat="1" x14ac:dyDescent="0.25">
      <c r="D150" s="226"/>
      <c r="N150" s="230"/>
    </row>
    <row r="151" spans="4:14" s="7" customFormat="1" x14ac:dyDescent="0.25">
      <c r="D151" s="226"/>
      <c r="N151" s="230"/>
    </row>
    <row r="152" spans="4:14" s="7" customFormat="1" x14ac:dyDescent="0.25">
      <c r="D152" s="226"/>
      <c r="N152" s="230"/>
    </row>
    <row r="153" spans="4:14" s="7" customFormat="1" x14ac:dyDescent="0.25">
      <c r="D153" s="226"/>
      <c r="N153" s="230"/>
    </row>
    <row r="154" spans="4:14" s="7" customFormat="1" x14ac:dyDescent="0.25">
      <c r="D154" s="226"/>
      <c r="N154" s="230"/>
    </row>
    <row r="155" spans="4:14" s="7" customFormat="1" x14ac:dyDescent="0.25">
      <c r="D155" s="226"/>
      <c r="N155" s="230"/>
    </row>
    <row r="156" spans="4:14" s="7" customFormat="1" x14ac:dyDescent="0.25">
      <c r="D156" s="226"/>
      <c r="N156" s="230"/>
    </row>
    <row r="157" spans="4:14" s="7" customFormat="1" x14ac:dyDescent="0.25">
      <c r="D157" s="226"/>
      <c r="N157" s="230"/>
    </row>
    <row r="158" spans="4:14" s="7" customFormat="1" x14ac:dyDescent="0.25">
      <c r="D158" s="226"/>
      <c r="N158" s="230"/>
    </row>
    <row r="159" spans="4:14" s="7" customFormat="1" x14ac:dyDescent="0.25">
      <c r="D159" s="226"/>
      <c r="N159" s="230"/>
    </row>
    <row r="160" spans="4:14" s="7" customFormat="1" x14ac:dyDescent="0.25">
      <c r="D160" s="226"/>
      <c r="N160" s="230"/>
    </row>
    <row r="161" spans="4:14" s="7" customFormat="1" x14ac:dyDescent="0.25">
      <c r="D161" s="226"/>
      <c r="N161" s="230"/>
    </row>
    <row r="162" spans="4:14" s="7" customFormat="1" x14ac:dyDescent="0.25">
      <c r="D162" s="226"/>
      <c r="N162" s="230"/>
    </row>
    <row r="163" spans="4:14" s="7" customFormat="1" x14ac:dyDescent="0.25">
      <c r="D163" s="226"/>
      <c r="N163" s="230"/>
    </row>
    <row r="164" spans="4:14" s="7" customFormat="1" x14ac:dyDescent="0.25">
      <c r="D164" s="226"/>
      <c r="N164" s="230"/>
    </row>
    <row r="165" spans="4:14" s="7" customFormat="1" x14ac:dyDescent="0.25">
      <c r="D165" s="226"/>
      <c r="N165" s="230"/>
    </row>
    <row r="166" spans="4:14" s="7" customFormat="1" x14ac:dyDescent="0.25">
      <c r="D166" s="226"/>
      <c r="N166" s="230"/>
    </row>
    <row r="167" spans="4:14" s="7" customFormat="1" x14ac:dyDescent="0.25">
      <c r="D167" s="226"/>
      <c r="N167" s="230"/>
    </row>
    <row r="168" spans="4:14" s="7" customFormat="1" x14ac:dyDescent="0.25">
      <c r="D168" s="226"/>
      <c r="N168" s="230"/>
    </row>
    <row r="169" spans="4:14" s="7" customFormat="1" x14ac:dyDescent="0.25">
      <c r="D169" s="226"/>
      <c r="N169" s="230"/>
    </row>
    <row r="170" spans="4:14" s="7" customFormat="1" x14ac:dyDescent="0.25">
      <c r="D170" s="226"/>
      <c r="N170" s="230"/>
    </row>
    <row r="171" spans="4:14" s="7" customFormat="1" x14ac:dyDescent="0.25">
      <c r="D171" s="226"/>
      <c r="N171" s="230"/>
    </row>
    <row r="172" spans="4:14" s="7" customFormat="1" x14ac:dyDescent="0.25">
      <c r="D172" s="226"/>
      <c r="N172" s="230"/>
    </row>
    <row r="173" spans="4:14" s="7" customFormat="1" x14ac:dyDescent="0.25">
      <c r="D173" s="226"/>
      <c r="N173" s="230"/>
    </row>
    <row r="174" spans="4:14" s="7" customFormat="1" x14ac:dyDescent="0.25">
      <c r="D174" s="226"/>
      <c r="N174" s="230"/>
    </row>
    <row r="175" spans="4:14" s="7" customFormat="1" x14ac:dyDescent="0.25">
      <c r="D175" s="226"/>
      <c r="N175" s="230"/>
    </row>
    <row r="176" spans="4:14" s="7" customFormat="1" x14ac:dyDescent="0.25">
      <c r="D176" s="226"/>
      <c r="N176" s="230"/>
    </row>
    <row r="177" spans="4:14" s="7" customFormat="1" x14ac:dyDescent="0.25">
      <c r="D177" s="226"/>
      <c r="N177" s="230"/>
    </row>
    <row r="178" spans="4:14" s="7" customFormat="1" x14ac:dyDescent="0.25">
      <c r="D178" s="226"/>
      <c r="N178" s="230"/>
    </row>
    <row r="179" spans="4:14" s="7" customFormat="1" x14ac:dyDescent="0.25">
      <c r="D179" s="226"/>
      <c r="N179" s="230"/>
    </row>
    <row r="180" spans="4:14" s="7" customFormat="1" x14ac:dyDescent="0.25">
      <c r="D180" s="226"/>
      <c r="N180" s="230"/>
    </row>
    <row r="181" spans="4:14" s="7" customFormat="1" x14ac:dyDescent="0.25">
      <c r="D181" s="226"/>
      <c r="N181" s="230"/>
    </row>
    <row r="182" spans="4:14" s="7" customFormat="1" x14ac:dyDescent="0.25">
      <c r="D182" s="226"/>
      <c r="N182" s="230"/>
    </row>
    <row r="183" spans="4:14" s="7" customFormat="1" x14ac:dyDescent="0.25">
      <c r="D183" s="226"/>
      <c r="N183" s="230"/>
    </row>
    <row r="184" spans="4:14" s="7" customFormat="1" x14ac:dyDescent="0.25">
      <c r="D184" s="226"/>
      <c r="N184" s="230"/>
    </row>
    <row r="185" spans="4:14" s="7" customFormat="1" x14ac:dyDescent="0.25">
      <c r="D185" s="226"/>
      <c r="N185" s="230"/>
    </row>
    <row r="186" spans="4:14" s="7" customFormat="1" x14ac:dyDescent="0.25">
      <c r="D186" s="226"/>
      <c r="N186" s="230"/>
    </row>
    <row r="187" spans="4:14" s="7" customFormat="1" x14ac:dyDescent="0.25">
      <c r="D187" s="226"/>
      <c r="N187" s="230"/>
    </row>
    <row r="188" spans="4:14" s="7" customFormat="1" x14ac:dyDescent="0.25">
      <c r="D188" s="226"/>
      <c r="N188" s="230"/>
    </row>
    <row r="189" spans="4:14" s="7" customFormat="1" x14ac:dyDescent="0.25">
      <c r="D189" s="226"/>
      <c r="N189" s="230"/>
    </row>
    <row r="190" spans="4:14" s="7" customFormat="1" x14ac:dyDescent="0.25">
      <c r="D190" s="226"/>
      <c r="N190" s="230"/>
    </row>
    <row r="191" spans="4:14" s="7" customFormat="1" x14ac:dyDescent="0.25">
      <c r="D191" s="226"/>
      <c r="N191" s="230"/>
    </row>
    <row r="192" spans="4:14" s="7" customFormat="1" x14ac:dyDescent="0.25">
      <c r="D192" s="226"/>
      <c r="N192" s="230"/>
    </row>
    <row r="193" spans="4:14" s="7" customFormat="1" x14ac:dyDescent="0.25">
      <c r="D193" s="226"/>
      <c r="N193" s="230"/>
    </row>
    <row r="194" spans="4:14" s="7" customFormat="1" x14ac:dyDescent="0.25">
      <c r="D194" s="226"/>
      <c r="N194" s="230"/>
    </row>
    <row r="195" spans="4:14" s="7" customFormat="1" x14ac:dyDescent="0.25">
      <c r="D195" s="226"/>
      <c r="N195" s="230"/>
    </row>
    <row r="196" spans="4:14" s="7" customFormat="1" x14ac:dyDescent="0.25">
      <c r="D196" s="226"/>
      <c r="N196" s="230"/>
    </row>
    <row r="197" spans="4:14" s="7" customFormat="1" x14ac:dyDescent="0.25">
      <c r="D197" s="226"/>
      <c r="N197" s="230"/>
    </row>
    <row r="198" spans="4:14" s="7" customFormat="1" x14ac:dyDescent="0.25">
      <c r="D198" s="226"/>
      <c r="N198" s="230"/>
    </row>
    <row r="199" spans="4:14" s="7" customFormat="1" x14ac:dyDescent="0.25">
      <c r="D199" s="226"/>
      <c r="N199" s="230"/>
    </row>
  </sheetData>
  <mergeCells count="31">
    <mergeCell ref="B126:E126"/>
    <mergeCell ref="B120:E120"/>
    <mergeCell ref="B121:E121"/>
    <mergeCell ref="B122:E122"/>
    <mergeCell ref="B123:E123"/>
    <mergeCell ref="B124:E124"/>
    <mergeCell ref="L115:L117"/>
    <mergeCell ref="M115:N117"/>
    <mergeCell ref="B116:E116"/>
    <mergeCell ref="B117:E117"/>
    <mergeCell ref="B125:E125"/>
    <mergeCell ref="B118:E118"/>
    <mergeCell ref="B115:E115"/>
    <mergeCell ref="L111:L112"/>
    <mergeCell ref="M111:N112"/>
    <mergeCell ref="A112:A113"/>
    <mergeCell ref="B112:E113"/>
    <mergeCell ref="L113:L114"/>
    <mergeCell ref="M113:N114"/>
    <mergeCell ref="B114:E114"/>
    <mergeCell ref="B111:E111"/>
    <mergeCell ref="L29:O29"/>
    <mergeCell ref="A48:C48"/>
    <mergeCell ref="G48:I48"/>
    <mergeCell ref="L48:M48"/>
    <mergeCell ref="A29:C29"/>
    <mergeCell ref="A8:C8"/>
    <mergeCell ref="H8:H22"/>
    <mergeCell ref="A18:A19"/>
    <mergeCell ref="B18:B19"/>
    <mergeCell ref="C18:C19"/>
  </mergeCells>
  <pageMargins left="0.23622047244094491" right="0.23622047244094491" top="0.19685039370078741" bottom="0.15748031496062992" header="0.11811023622047245" footer="0.11811023622047245"/>
  <pageSetup paperSize="8" scale="27"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2">
    <pageSetUpPr fitToPage="1"/>
  </sheetPr>
  <dimension ref="A1:AW381"/>
  <sheetViews>
    <sheetView zoomScale="75" zoomScaleNormal="75" workbookViewId="0">
      <selection activeCell="B4" sqref="B4"/>
    </sheetView>
  </sheetViews>
  <sheetFormatPr defaultRowHeight="15" x14ac:dyDescent="0.25"/>
  <cols>
    <col min="1" max="1" width="8.28515625" style="7" customWidth="1"/>
    <col min="2" max="2" width="54.5703125" style="7" customWidth="1"/>
    <col min="3" max="3" width="56.140625" bestFit="1" customWidth="1"/>
    <col min="4" max="4" width="3.7109375" style="7" customWidth="1"/>
    <col min="5" max="5" width="8.85546875" style="139" bestFit="1" customWidth="1"/>
    <col min="6" max="6" width="2.5703125" style="168" customWidth="1"/>
    <col min="7" max="7" width="9.140625" style="7"/>
    <col min="8" max="8" width="61" customWidth="1"/>
    <col min="9" max="9" width="4.28515625" style="7" customWidth="1"/>
    <col min="10" max="10" width="10" style="749" customWidth="1"/>
    <col min="11" max="11" width="29.85546875" style="7" bestFit="1" customWidth="1"/>
    <col min="12" max="49" width="9.140625" style="7"/>
  </cols>
  <sheetData>
    <row r="1" spans="1:10" s="7" customFormat="1" x14ac:dyDescent="0.25">
      <c r="D1" s="226"/>
      <c r="E1" s="139"/>
      <c r="J1" s="139"/>
    </row>
    <row r="2" spans="1:10" s="7" customFormat="1" x14ac:dyDescent="0.25">
      <c r="D2" s="226"/>
      <c r="E2" s="139"/>
      <c r="J2" s="139"/>
    </row>
    <row r="3" spans="1:10" s="7" customFormat="1" x14ac:dyDescent="0.25">
      <c r="D3" s="226"/>
      <c r="E3" s="139"/>
      <c r="J3" s="139"/>
    </row>
    <row r="4" spans="1:10" s="7" customFormat="1" ht="18" x14ac:dyDescent="0.25">
      <c r="B4" s="1001" t="s">
        <v>1267</v>
      </c>
      <c r="E4" s="139"/>
      <c r="J4" s="139"/>
    </row>
    <row r="5" spans="1:10" s="7" customFormat="1" x14ac:dyDescent="0.25">
      <c r="D5" s="226"/>
      <c r="E5" s="139"/>
      <c r="J5" s="139"/>
    </row>
    <row r="6" spans="1:10" s="7" customFormat="1" x14ac:dyDescent="0.25">
      <c r="D6" s="226"/>
      <c r="E6" s="139"/>
      <c r="J6" s="139"/>
    </row>
    <row r="7" spans="1:10" s="7" customFormat="1" x14ac:dyDescent="0.25">
      <c r="E7" s="139"/>
      <c r="J7" s="139"/>
    </row>
    <row r="8" spans="1:10" s="134" customFormat="1" ht="15.75" x14ac:dyDescent="0.25">
      <c r="A8" s="1002" t="s">
        <v>131</v>
      </c>
      <c r="E8" s="270"/>
      <c r="F8" s="143"/>
      <c r="J8" s="270"/>
    </row>
    <row r="9" spans="1:10" s="134" customFormat="1" ht="15.75" x14ac:dyDescent="0.25">
      <c r="A9" s="908">
        <v>1</v>
      </c>
      <c r="B9" s="710" t="s">
        <v>127</v>
      </c>
      <c r="C9" s="90" t="s">
        <v>128</v>
      </c>
      <c r="D9" s="143"/>
      <c r="E9" s="270"/>
      <c r="F9" s="143"/>
      <c r="J9" s="270"/>
    </row>
    <row r="10" spans="1:10" s="7" customFormat="1" ht="15.75" x14ac:dyDescent="0.25">
      <c r="A10" s="908">
        <v>2</v>
      </c>
      <c r="B10" s="710" t="s">
        <v>90</v>
      </c>
      <c r="C10" s="966" t="s">
        <v>94</v>
      </c>
      <c r="D10" s="979"/>
      <c r="E10" s="1730"/>
      <c r="F10" s="174"/>
      <c r="J10" s="749"/>
    </row>
    <row r="11" spans="1:10" s="7" customFormat="1" ht="15.75" x14ac:dyDescent="0.25">
      <c r="A11" s="908">
        <v>3</v>
      </c>
      <c r="B11" s="710" t="s">
        <v>91</v>
      </c>
      <c r="C11" s="966" t="s">
        <v>96</v>
      </c>
      <c r="D11" s="979"/>
      <c r="E11" s="1730"/>
      <c r="F11" s="174"/>
      <c r="J11" s="749"/>
    </row>
    <row r="12" spans="1:10" s="7" customFormat="1" ht="15.75" x14ac:dyDescent="0.25">
      <c r="A12" s="908">
        <v>4</v>
      </c>
      <c r="B12" s="710" t="s">
        <v>101</v>
      </c>
      <c r="C12" s="972">
        <v>43941</v>
      </c>
      <c r="D12" s="144"/>
      <c r="E12" s="643"/>
      <c r="F12" s="175"/>
      <c r="G12" s="134"/>
      <c r="J12" s="749"/>
    </row>
    <row r="13" spans="1:10" s="7" customFormat="1" ht="15.75" x14ac:dyDescent="0.25">
      <c r="A13" s="908">
        <v>5</v>
      </c>
      <c r="B13" s="710" t="s">
        <v>123</v>
      </c>
      <c r="C13" s="668">
        <v>0.45520833333333338</v>
      </c>
      <c r="D13" s="145"/>
      <c r="E13" s="643"/>
      <c r="F13" s="175"/>
      <c r="G13" s="134"/>
      <c r="J13" s="749"/>
    </row>
    <row r="14" spans="1:10" s="7" customFormat="1" ht="15.75" x14ac:dyDescent="0.25">
      <c r="A14" s="908">
        <v>6</v>
      </c>
      <c r="B14" s="710" t="s">
        <v>124</v>
      </c>
      <c r="C14" s="972" t="s">
        <v>125</v>
      </c>
      <c r="D14" s="144"/>
      <c r="E14" s="643"/>
      <c r="F14" s="175"/>
      <c r="G14" s="134"/>
      <c r="J14" s="749"/>
    </row>
    <row r="15" spans="1:10" s="7" customFormat="1" ht="15.75" x14ac:dyDescent="0.25">
      <c r="A15" s="908">
        <v>7</v>
      </c>
      <c r="B15" s="710" t="s">
        <v>102</v>
      </c>
      <c r="C15" s="972">
        <v>43942</v>
      </c>
      <c r="D15" s="144"/>
      <c r="E15" s="643"/>
      <c r="F15" s="175"/>
      <c r="G15" s="134"/>
      <c r="J15" s="749"/>
    </row>
    <row r="16" spans="1:10" s="7" customFormat="1" ht="15.75" x14ac:dyDescent="0.25">
      <c r="A16" s="908">
        <v>8</v>
      </c>
      <c r="B16" s="710" t="s">
        <v>103</v>
      </c>
      <c r="C16" s="972">
        <v>43949</v>
      </c>
      <c r="D16" s="144"/>
      <c r="E16" s="643"/>
      <c r="F16" s="175"/>
      <c r="G16" s="134"/>
      <c r="J16" s="749"/>
    </row>
    <row r="17" spans="1:15" s="7" customFormat="1" ht="15.75" x14ac:dyDescent="0.25">
      <c r="A17" s="908">
        <v>9</v>
      </c>
      <c r="B17" s="710" t="s">
        <v>85</v>
      </c>
      <c r="C17" s="966" t="s">
        <v>98</v>
      </c>
      <c r="D17" s="979"/>
      <c r="E17" s="1878"/>
      <c r="F17" s="176"/>
      <c r="G17" s="134"/>
      <c r="J17" s="749"/>
    </row>
    <row r="18" spans="1:15" s="7" customFormat="1" ht="15.75" x14ac:dyDescent="0.25">
      <c r="A18" s="908">
        <v>10</v>
      </c>
      <c r="B18" s="710" t="s">
        <v>86</v>
      </c>
      <c r="C18" s="96">
        <v>10000000</v>
      </c>
      <c r="D18" s="146"/>
      <c r="E18" s="643"/>
      <c r="F18" s="175"/>
      <c r="G18" s="134"/>
      <c r="J18" s="749"/>
    </row>
    <row r="19" spans="1:15" s="7" customFormat="1" ht="15.75" x14ac:dyDescent="0.25">
      <c r="A19" s="908">
        <v>11</v>
      </c>
      <c r="B19" s="710" t="s">
        <v>87</v>
      </c>
      <c r="C19" s="96">
        <v>10213826.02739726</v>
      </c>
      <c r="D19" s="146"/>
      <c r="E19" s="1730"/>
      <c r="F19" s="174"/>
      <c r="G19" s="134"/>
      <c r="J19" s="749"/>
    </row>
    <row r="20" spans="1:15" s="7" customFormat="1" ht="15.75" x14ac:dyDescent="0.25">
      <c r="A20" s="908">
        <v>12</v>
      </c>
      <c r="B20" s="710" t="s">
        <v>83</v>
      </c>
      <c r="C20" s="96">
        <v>10162756.897260273</v>
      </c>
      <c r="D20" s="146"/>
      <c r="E20" s="1879"/>
      <c r="F20" s="177"/>
      <c r="G20" s="134"/>
      <c r="J20" s="749"/>
    </row>
    <row r="21" spans="1:15" s="7" customFormat="1" ht="15.75" x14ac:dyDescent="0.25">
      <c r="A21" s="908">
        <v>13</v>
      </c>
      <c r="B21" s="710" t="s">
        <v>88</v>
      </c>
      <c r="C21" s="966" t="s">
        <v>99</v>
      </c>
      <c r="D21" s="979"/>
      <c r="E21" s="643"/>
      <c r="F21" s="175"/>
      <c r="G21" s="134"/>
      <c r="J21" s="749"/>
    </row>
    <row r="22" spans="1:15" s="7" customFormat="1" ht="15.75" x14ac:dyDescent="0.25">
      <c r="A22" s="908">
        <v>14</v>
      </c>
      <c r="B22" s="710" t="s">
        <v>82</v>
      </c>
      <c r="C22" s="533">
        <v>-6.1000000000000004E-3</v>
      </c>
      <c r="D22" s="147"/>
      <c r="E22" s="1840"/>
      <c r="F22" s="963"/>
      <c r="G22" s="134"/>
      <c r="J22" s="749"/>
    </row>
    <row r="23" spans="1:15" s="7" customFormat="1" ht="15.75" x14ac:dyDescent="0.25">
      <c r="A23" s="908">
        <v>15</v>
      </c>
      <c r="B23" s="710" t="s">
        <v>84</v>
      </c>
      <c r="C23" s="96">
        <f>C20*(1+((C22*(C16-C15))/(360)))</f>
        <v>10161551.481372736</v>
      </c>
      <c r="D23" s="146"/>
      <c r="E23" s="643"/>
      <c r="F23" s="175"/>
      <c r="G23" s="134"/>
      <c r="J23" s="749"/>
    </row>
    <row r="24" spans="1:15" s="7" customFormat="1" ht="15.75" x14ac:dyDescent="0.25">
      <c r="A24" s="908">
        <v>16</v>
      </c>
      <c r="B24" s="710" t="s">
        <v>306</v>
      </c>
      <c r="C24" s="96" t="s">
        <v>253</v>
      </c>
      <c r="D24" s="146"/>
      <c r="E24" s="1730"/>
      <c r="F24" s="174"/>
      <c r="G24" s="134"/>
      <c r="J24" s="749"/>
    </row>
    <row r="25" spans="1:15" s="7" customFormat="1" ht="15.75" x14ac:dyDescent="0.25">
      <c r="A25" s="2196"/>
      <c r="B25" s="2196"/>
      <c r="C25" s="2196"/>
      <c r="D25" s="2383" t="s">
        <v>692</v>
      </c>
      <c r="E25" s="2383"/>
      <c r="F25" s="2383"/>
      <c r="G25" s="2383"/>
      <c r="H25" s="2383"/>
      <c r="I25" s="2383"/>
      <c r="J25" s="2383"/>
      <c r="K25" s="740" t="s">
        <v>795</v>
      </c>
    </row>
    <row r="26" spans="1:15" s="7" customFormat="1" ht="15.75" x14ac:dyDescent="0.25">
      <c r="A26" s="426">
        <v>1</v>
      </c>
      <c r="B26" s="730" t="s">
        <v>0</v>
      </c>
      <c r="C26" s="968" t="s">
        <v>639</v>
      </c>
      <c r="D26" s="203" t="s">
        <v>130</v>
      </c>
      <c r="E26" s="717" t="s">
        <v>273</v>
      </c>
      <c r="F26" s="755"/>
      <c r="G26" s="906">
        <v>1</v>
      </c>
      <c r="H26" s="90" t="s">
        <v>643</v>
      </c>
      <c r="I26" s="203" t="s">
        <v>130</v>
      </c>
      <c r="J26" s="328" t="s">
        <v>273</v>
      </c>
      <c r="K26" s="913">
        <v>1.1399999999999999</v>
      </c>
      <c r="N26" s="230"/>
      <c r="O26" s="230"/>
    </row>
    <row r="27" spans="1:15" s="7" customFormat="1" ht="15.75" x14ac:dyDescent="0.25">
      <c r="A27" s="426">
        <v>2</v>
      </c>
      <c r="B27" s="730" t="s">
        <v>1</v>
      </c>
      <c r="C27" s="966" t="s">
        <v>93</v>
      </c>
      <c r="D27" s="203" t="s">
        <v>130</v>
      </c>
      <c r="E27" s="718" t="s">
        <v>273</v>
      </c>
      <c r="F27" s="756"/>
      <c r="G27" s="908">
        <v>2</v>
      </c>
      <c r="H27" s="90" t="s">
        <v>93</v>
      </c>
      <c r="I27" s="203" t="s">
        <v>130</v>
      </c>
      <c r="J27" s="139"/>
      <c r="K27" s="913">
        <v>4.0999999999999996</v>
      </c>
      <c r="N27" s="230"/>
      <c r="O27" s="230"/>
    </row>
    <row r="28" spans="1:15" s="7" customFormat="1" ht="15.75" x14ac:dyDescent="0.25">
      <c r="A28" s="426">
        <v>3</v>
      </c>
      <c r="B28" s="730" t="s">
        <v>40</v>
      </c>
      <c r="C28" s="966" t="s">
        <v>93</v>
      </c>
      <c r="D28" s="203" t="s">
        <v>130</v>
      </c>
      <c r="E28" s="718"/>
      <c r="F28" s="756"/>
      <c r="G28" s="908">
        <v>3</v>
      </c>
      <c r="H28" s="90" t="s">
        <v>93</v>
      </c>
      <c r="I28" s="203" t="s">
        <v>130</v>
      </c>
      <c r="J28" s="139"/>
      <c r="K28" s="913">
        <v>4.0999999999999996</v>
      </c>
      <c r="N28" s="230"/>
      <c r="O28" s="230"/>
    </row>
    <row r="29" spans="1:15" s="7" customFormat="1" ht="15.75" x14ac:dyDescent="0.25">
      <c r="A29" s="426">
        <v>4</v>
      </c>
      <c r="B29" s="730" t="s">
        <v>12</v>
      </c>
      <c r="C29" s="966" t="s">
        <v>106</v>
      </c>
      <c r="D29" s="203" t="s">
        <v>130</v>
      </c>
      <c r="E29" s="718"/>
      <c r="F29" s="756"/>
      <c r="G29" s="908">
        <v>4</v>
      </c>
      <c r="H29" s="1163" t="s">
        <v>592</v>
      </c>
      <c r="I29" s="1249" t="s">
        <v>723</v>
      </c>
      <c r="J29" s="139"/>
      <c r="K29" s="913"/>
      <c r="N29" s="230"/>
      <c r="O29" s="230"/>
    </row>
    <row r="30" spans="1:15" s="7" customFormat="1" ht="15.75" x14ac:dyDescent="0.25">
      <c r="A30" s="426">
        <v>5</v>
      </c>
      <c r="B30" s="730" t="s">
        <v>2</v>
      </c>
      <c r="C30" s="966" t="s">
        <v>107</v>
      </c>
      <c r="D30" s="203" t="s">
        <v>130</v>
      </c>
      <c r="E30" s="718"/>
      <c r="F30" s="756"/>
      <c r="G30" s="908">
        <v>5</v>
      </c>
      <c r="H30" s="1163" t="s">
        <v>592</v>
      </c>
      <c r="I30" s="1249" t="s">
        <v>723</v>
      </c>
      <c r="J30" s="139"/>
      <c r="K30" s="913"/>
      <c r="N30" s="230"/>
      <c r="O30" s="230"/>
    </row>
    <row r="31" spans="1:15" ht="15.75" x14ac:dyDescent="0.25">
      <c r="A31" s="426">
        <v>6</v>
      </c>
      <c r="B31" s="515" t="s">
        <v>419</v>
      </c>
      <c r="C31" s="68"/>
      <c r="D31" s="203" t="s">
        <v>44</v>
      </c>
      <c r="E31" s="328"/>
      <c r="F31" s="395"/>
      <c r="G31" s="908">
        <v>6</v>
      </c>
      <c r="H31" s="1163" t="s">
        <v>592</v>
      </c>
      <c r="I31" s="1249" t="s">
        <v>723</v>
      </c>
      <c r="J31" s="139"/>
      <c r="K31" s="913"/>
      <c r="N31" s="230"/>
      <c r="O31" s="230"/>
    </row>
    <row r="32" spans="1:15" ht="15.75" x14ac:dyDescent="0.25">
      <c r="A32" s="426">
        <v>7</v>
      </c>
      <c r="B32" s="515" t="s">
        <v>420</v>
      </c>
      <c r="C32" s="68"/>
      <c r="D32" s="203" t="s">
        <v>43</v>
      </c>
      <c r="E32" s="328" t="s">
        <v>273</v>
      </c>
      <c r="F32" s="395"/>
      <c r="G32" s="908">
        <v>7</v>
      </c>
      <c r="H32" s="1238"/>
      <c r="I32" s="203" t="s">
        <v>43</v>
      </c>
      <c r="J32" s="139"/>
      <c r="K32" s="913"/>
      <c r="N32" s="230"/>
      <c r="O32" s="230"/>
    </row>
    <row r="33" spans="1:15" ht="15.75" x14ac:dyDescent="0.25">
      <c r="A33" s="426">
        <v>8</v>
      </c>
      <c r="B33" s="515" t="s">
        <v>421</v>
      </c>
      <c r="C33" s="68"/>
      <c r="D33" s="203" t="s">
        <v>43</v>
      </c>
      <c r="E33" s="328" t="s">
        <v>273</v>
      </c>
      <c r="F33" s="395"/>
      <c r="G33" s="908">
        <v>8</v>
      </c>
      <c r="H33" s="1238"/>
      <c r="I33" s="203" t="s">
        <v>43</v>
      </c>
      <c r="J33" s="139"/>
      <c r="K33" s="913"/>
      <c r="N33" s="230"/>
      <c r="O33" s="230"/>
    </row>
    <row r="34" spans="1:15" s="7" customFormat="1" ht="15.75" x14ac:dyDescent="0.25">
      <c r="A34" s="426">
        <v>9</v>
      </c>
      <c r="B34" s="730" t="s">
        <v>5</v>
      </c>
      <c r="C34" s="966" t="s">
        <v>109</v>
      </c>
      <c r="D34" s="203" t="s">
        <v>130</v>
      </c>
      <c r="E34" s="328"/>
      <c r="F34" s="395"/>
      <c r="G34" s="908">
        <v>9</v>
      </c>
      <c r="H34" s="1163" t="s">
        <v>592</v>
      </c>
      <c r="I34" s="1249" t="s">
        <v>723</v>
      </c>
      <c r="J34" s="139"/>
      <c r="K34" s="913">
        <v>6.17</v>
      </c>
      <c r="N34" s="230"/>
      <c r="O34" s="230"/>
    </row>
    <row r="35" spans="1:15" s="7" customFormat="1" ht="15.75" x14ac:dyDescent="0.25">
      <c r="A35" s="426">
        <v>10</v>
      </c>
      <c r="B35" s="730" t="s">
        <v>6</v>
      </c>
      <c r="C35" s="966" t="s">
        <v>93</v>
      </c>
      <c r="D35" s="203" t="s">
        <v>130</v>
      </c>
      <c r="E35" s="328" t="s">
        <v>273</v>
      </c>
      <c r="F35" s="395"/>
      <c r="G35" s="908">
        <v>10</v>
      </c>
      <c r="H35" s="1163" t="s">
        <v>592</v>
      </c>
      <c r="I35" s="1249" t="s">
        <v>723</v>
      </c>
      <c r="J35" s="139"/>
      <c r="K35" s="913">
        <v>4.0999999999999996</v>
      </c>
      <c r="N35" s="230"/>
      <c r="O35" s="230"/>
    </row>
    <row r="36" spans="1:15" s="7" customFormat="1" ht="15.75" x14ac:dyDescent="0.25">
      <c r="A36" s="426">
        <v>11</v>
      </c>
      <c r="B36" s="730" t="s">
        <v>7</v>
      </c>
      <c r="C36" s="966" t="s">
        <v>97</v>
      </c>
      <c r="D36" s="203" t="s">
        <v>130</v>
      </c>
      <c r="E36" s="328"/>
      <c r="F36" s="395"/>
      <c r="G36" s="908">
        <v>11</v>
      </c>
      <c r="H36" s="966" t="s">
        <v>97</v>
      </c>
      <c r="I36" s="203" t="s">
        <v>130</v>
      </c>
      <c r="J36" s="139"/>
      <c r="K36" s="913">
        <v>4.0999999999999996</v>
      </c>
      <c r="N36" s="230"/>
      <c r="O36" s="230"/>
    </row>
    <row r="37" spans="1:15" s="7" customFormat="1" ht="15.75" x14ac:dyDescent="0.25">
      <c r="A37" s="426">
        <v>12</v>
      </c>
      <c r="B37" s="730" t="s">
        <v>46</v>
      </c>
      <c r="C37" s="966" t="s">
        <v>108</v>
      </c>
      <c r="D37" s="203" t="s">
        <v>130</v>
      </c>
      <c r="E37" s="328"/>
      <c r="F37" s="395"/>
      <c r="G37" s="908">
        <v>12</v>
      </c>
      <c r="H37" s="1163" t="s">
        <v>592</v>
      </c>
      <c r="I37" s="1249" t="s">
        <v>723</v>
      </c>
      <c r="J37" s="139"/>
      <c r="K37" s="913"/>
      <c r="N37" s="230"/>
      <c r="O37" s="230"/>
    </row>
    <row r="38" spans="1:15" ht="15.75" x14ac:dyDescent="0.25">
      <c r="A38" s="426">
        <v>13</v>
      </c>
      <c r="B38" s="730" t="s">
        <v>8</v>
      </c>
      <c r="C38" s="796"/>
      <c r="D38" s="203" t="s">
        <v>43</v>
      </c>
      <c r="E38" s="328" t="s">
        <v>273</v>
      </c>
      <c r="F38" s="395"/>
      <c r="G38" s="908">
        <v>13</v>
      </c>
      <c r="H38" s="1163" t="s">
        <v>592</v>
      </c>
      <c r="I38" s="203" t="s">
        <v>723</v>
      </c>
      <c r="J38" s="139"/>
      <c r="K38" s="913"/>
      <c r="N38" s="230"/>
      <c r="O38" s="230"/>
    </row>
    <row r="39" spans="1:15" ht="15.75" x14ac:dyDescent="0.25">
      <c r="A39" s="426">
        <v>14</v>
      </c>
      <c r="B39" s="730" t="s">
        <v>9</v>
      </c>
      <c r="C39" s="68"/>
      <c r="D39" s="203" t="s">
        <v>43</v>
      </c>
      <c r="E39" s="328"/>
      <c r="F39" s="395"/>
      <c r="G39" s="908">
        <v>14</v>
      </c>
      <c r="H39" s="1238"/>
      <c r="I39" s="203" t="s">
        <v>43</v>
      </c>
      <c r="J39" s="139"/>
      <c r="K39" s="913"/>
      <c r="N39" s="230"/>
      <c r="O39" s="230"/>
    </row>
    <row r="40" spans="1:15" ht="15.75" x14ac:dyDescent="0.25">
      <c r="A40" s="426">
        <v>15</v>
      </c>
      <c r="B40" s="730" t="s">
        <v>10</v>
      </c>
      <c r="C40" s="68"/>
      <c r="D40" s="203" t="s">
        <v>43</v>
      </c>
      <c r="E40" s="328"/>
      <c r="F40" s="395"/>
      <c r="G40" s="908">
        <v>15</v>
      </c>
      <c r="H40" s="1163" t="s">
        <v>592</v>
      </c>
      <c r="I40" s="203" t="s">
        <v>723</v>
      </c>
      <c r="J40" s="139"/>
      <c r="K40" s="913"/>
      <c r="N40" s="230"/>
      <c r="O40" s="230"/>
    </row>
    <row r="41" spans="1:15" ht="15.75" x14ac:dyDescent="0.25">
      <c r="A41" s="426">
        <v>16</v>
      </c>
      <c r="B41" s="730" t="s">
        <v>41</v>
      </c>
      <c r="C41" s="68"/>
      <c r="D41" s="203" t="s">
        <v>44</v>
      </c>
      <c r="E41" s="328"/>
      <c r="F41" s="395"/>
      <c r="G41" s="908">
        <v>16</v>
      </c>
      <c r="H41" s="1163" t="s">
        <v>592</v>
      </c>
      <c r="I41" s="203" t="s">
        <v>723</v>
      </c>
      <c r="J41" s="139"/>
      <c r="K41" s="913"/>
      <c r="N41" s="230"/>
      <c r="O41" s="230"/>
    </row>
    <row r="42" spans="1:15" ht="15.75" x14ac:dyDescent="0.25">
      <c r="A42" s="426">
        <v>17</v>
      </c>
      <c r="B42" s="730" t="s">
        <v>11</v>
      </c>
      <c r="C42" s="17" t="str">
        <f>C28</f>
        <v>MP6I5ZYZBEU3UXPYFY54</v>
      </c>
      <c r="D42" s="203" t="s">
        <v>43</v>
      </c>
      <c r="E42" s="328" t="s">
        <v>273</v>
      </c>
      <c r="F42" s="395"/>
      <c r="G42" s="908">
        <v>17</v>
      </c>
      <c r="H42" s="1163" t="s">
        <v>592</v>
      </c>
      <c r="I42" s="203" t="s">
        <v>723</v>
      </c>
      <c r="J42" s="139"/>
      <c r="K42" s="913">
        <v>4.4000000000000004</v>
      </c>
      <c r="N42" s="230"/>
      <c r="O42" s="230"/>
    </row>
    <row r="43" spans="1:15" ht="15.75" x14ac:dyDescent="0.25">
      <c r="A43" s="426">
        <v>18</v>
      </c>
      <c r="B43" s="730" t="s">
        <v>153</v>
      </c>
      <c r="C43" s="69"/>
      <c r="D43" s="203" t="s">
        <v>43</v>
      </c>
      <c r="E43" s="328"/>
      <c r="F43" s="395"/>
      <c r="G43" s="426">
        <v>18</v>
      </c>
      <c r="H43" s="928"/>
      <c r="I43" s="203" t="s">
        <v>43</v>
      </c>
      <c r="J43" s="139"/>
      <c r="K43" s="913"/>
      <c r="N43" s="230"/>
      <c r="O43" s="230"/>
    </row>
    <row r="44" spans="1:15" ht="15.75" x14ac:dyDescent="0.25">
      <c r="A44" s="544"/>
      <c r="B44" s="1005"/>
      <c r="C44" s="290"/>
      <c r="D44" s="1154"/>
      <c r="F44" s="757"/>
      <c r="G44" s="1002"/>
      <c r="H44" s="134"/>
      <c r="I44" s="673"/>
      <c r="J44" s="139"/>
      <c r="K44" s="47"/>
      <c r="N44" s="230"/>
      <c r="O44" s="230"/>
    </row>
    <row r="45" spans="1:15" ht="15.75" x14ac:dyDescent="0.25">
      <c r="A45" s="426">
        <v>1</v>
      </c>
      <c r="B45" s="730" t="s">
        <v>49</v>
      </c>
      <c r="C45" s="1855" t="s">
        <v>120</v>
      </c>
      <c r="D45" s="934" t="s">
        <v>130</v>
      </c>
      <c r="E45" s="328" t="s">
        <v>273</v>
      </c>
      <c r="F45" s="395"/>
      <c r="G45" s="908">
        <v>1</v>
      </c>
      <c r="H45" s="1827" t="s">
        <v>120</v>
      </c>
      <c r="I45" s="203" t="s">
        <v>43</v>
      </c>
      <c r="J45" s="139"/>
      <c r="K45" s="913" t="s">
        <v>1075</v>
      </c>
      <c r="N45" s="230"/>
      <c r="O45" s="230"/>
    </row>
    <row r="46" spans="1:15" ht="15.75" x14ac:dyDescent="0.25">
      <c r="A46" s="426">
        <v>2</v>
      </c>
      <c r="B46" s="730" t="s">
        <v>15</v>
      </c>
      <c r="C46" s="1856"/>
      <c r="D46" s="934" t="s">
        <v>44</v>
      </c>
      <c r="F46" s="757"/>
      <c r="G46" s="908">
        <v>2</v>
      </c>
      <c r="H46" s="1856"/>
      <c r="I46" s="203" t="s">
        <v>723</v>
      </c>
      <c r="J46" s="139"/>
      <c r="K46" s="913"/>
      <c r="N46" s="230"/>
      <c r="O46" s="230"/>
    </row>
    <row r="47" spans="1:15" ht="15.75" x14ac:dyDescent="0.25">
      <c r="A47" s="426">
        <v>3</v>
      </c>
      <c r="B47" s="730" t="s">
        <v>79</v>
      </c>
      <c r="C47" s="1852" t="s">
        <v>613</v>
      </c>
      <c r="D47" s="934" t="s">
        <v>130</v>
      </c>
      <c r="F47" s="757"/>
      <c r="G47" s="908">
        <v>3</v>
      </c>
      <c r="H47" s="1622" t="s">
        <v>642</v>
      </c>
      <c r="I47" s="203" t="s">
        <v>130</v>
      </c>
      <c r="J47" s="328" t="s">
        <v>273</v>
      </c>
      <c r="K47" s="913">
        <v>9.1999999999999993</v>
      </c>
      <c r="N47" s="230"/>
      <c r="O47" s="230"/>
    </row>
    <row r="48" spans="1:15" ht="15.75" x14ac:dyDescent="0.25">
      <c r="A48" s="426">
        <v>4</v>
      </c>
      <c r="B48" s="730" t="s">
        <v>34</v>
      </c>
      <c r="C48" s="1855" t="s">
        <v>110</v>
      </c>
      <c r="D48" s="934" t="s">
        <v>130</v>
      </c>
      <c r="F48" s="757"/>
      <c r="G48" s="908">
        <v>4</v>
      </c>
      <c r="H48" s="1855" t="s">
        <v>110</v>
      </c>
      <c r="I48" s="203" t="s">
        <v>130</v>
      </c>
      <c r="J48" s="139"/>
      <c r="K48" s="913" t="s">
        <v>1098</v>
      </c>
      <c r="N48" s="230"/>
      <c r="O48" s="230"/>
    </row>
    <row r="49" spans="1:15" ht="15.75" x14ac:dyDescent="0.25">
      <c r="A49" s="426">
        <v>5</v>
      </c>
      <c r="B49" s="730" t="s">
        <v>16</v>
      </c>
      <c r="C49" s="1855" t="b">
        <v>0</v>
      </c>
      <c r="D49" s="934" t="s">
        <v>130</v>
      </c>
      <c r="F49" s="757"/>
      <c r="G49" s="908">
        <v>5</v>
      </c>
      <c r="H49" s="1851" t="s">
        <v>592</v>
      </c>
      <c r="I49" s="203" t="s">
        <v>723</v>
      </c>
      <c r="J49" s="139"/>
      <c r="K49" s="913" t="s">
        <v>1099</v>
      </c>
      <c r="N49" s="230"/>
      <c r="O49" s="230"/>
    </row>
    <row r="50" spans="1:15" ht="15.75" x14ac:dyDescent="0.25">
      <c r="A50" s="426">
        <v>6</v>
      </c>
      <c r="B50" s="730" t="s">
        <v>50</v>
      </c>
      <c r="C50" s="1856"/>
      <c r="D50" s="934" t="s">
        <v>44</v>
      </c>
      <c r="F50" s="757"/>
      <c r="G50" s="908">
        <v>6</v>
      </c>
      <c r="H50" s="1851" t="s">
        <v>592</v>
      </c>
      <c r="I50" s="203" t="s">
        <v>723</v>
      </c>
      <c r="J50" s="139"/>
      <c r="K50" s="913"/>
      <c r="N50" s="230"/>
      <c r="O50" s="230"/>
    </row>
    <row r="51" spans="1:15" ht="15.75" x14ac:dyDescent="0.25">
      <c r="A51" s="426">
        <v>7</v>
      </c>
      <c r="B51" s="730" t="s">
        <v>13</v>
      </c>
      <c r="C51" s="1856"/>
      <c r="D51" s="934" t="s">
        <v>44</v>
      </c>
      <c r="F51" s="757"/>
      <c r="G51" s="908">
        <v>7</v>
      </c>
      <c r="H51" s="1851" t="s">
        <v>592</v>
      </c>
      <c r="I51" s="203" t="s">
        <v>723</v>
      </c>
      <c r="J51" s="139"/>
      <c r="K51" s="913"/>
      <c r="N51" s="230"/>
      <c r="O51" s="230"/>
    </row>
    <row r="52" spans="1:15" ht="15.75" x14ac:dyDescent="0.25">
      <c r="A52" s="426">
        <v>8</v>
      </c>
      <c r="B52" s="730" t="s">
        <v>14</v>
      </c>
      <c r="C52" s="1844" t="s">
        <v>169</v>
      </c>
      <c r="D52" s="934" t="s">
        <v>130</v>
      </c>
      <c r="E52" s="328" t="s">
        <v>273</v>
      </c>
      <c r="F52" s="395"/>
      <c r="G52" s="908">
        <v>8</v>
      </c>
      <c r="H52" s="1851" t="s">
        <v>592</v>
      </c>
      <c r="I52" s="1251" t="s">
        <v>723</v>
      </c>
      <c r="J52" s="139"/>
      <c r="K52" s="913" t="s">
        <v>1102</v>
      </c>
      <c r="N52" s="230"/>
      <c r="O52" s="230"/>
    </row>
    <row r="53" spans="1:15" ht="15.75" x14ac:dyDescent="0.25">
      <c r="A53" s="426">
        <v>9</v>
      </c>
      <c r="B53" s="730" t="s">
        <v>51</v>
      </c>
      <c r="C53" s="1855" t="s">
        <v>104</v>
      </c>
      <c r="D53" s="934" t="s">
        <v>130</v>
      </c>
      <c r="F53" s="757"/>
      <c r="G53" s="908">
        <v>9</v>
      </c>
      <c r="H53" s="1855" t="s">
        <v>104</v>
      </c>
      <c r="I53" s="203" t="s">
        <v>130</v>
      </c>
      <c r="J53" s="139"/>
      <c r="K53" s="913" t="s">
        <v>1103</v>
      </c>
      <c r="N53" s="230"/>
      <c r="O53" s="230"/>
    </row>
    <row r="54" spans="1:15" ht="15.75" x14ac:dyDescent="0.25">
      <c r="A54" s="426">
        <v>10</v>
      </c>
      <c r="B54" s="730" t="s">
        <v>35</v>
      </c>
      <c r="C54" s="1856"/>
      <c r="D54" s="934" t="s">
        <v>44</v>
      </c>
      <c r="F54" s="757"/>
      <c r="G54" s="908">
        <v>10</v>
      </c>
      <c r="H54" s="1856"/>
      <c r="I54" s="203" t="s">
        <v>44</v>
      </c>
      <c r="J54" s="139"/>
      <c r="K54" s="913" t="s">
        <v>1104</v>
      </c>
      <c r="N54" s="230"/>
      <c r="O54" s="230"/>
    </row>
    <row r="55" spans="1:15" ht="15.75" x14ac:dyDescent="0.25">
      <c r="A55" s="426">
        <v>11</v>
      </c>
      <c r="B55" s="730" t="s">
        <v>52</v>
      </c>
      <c r="C55" s="1827">
        <v>2011</v>
      </c>
      <c r="D55" s="934" t="s">
        <v>44</v>
      </c>
      <c r="F55" s="757"/>
      <c r="G55" s="908">
        <v>11</v>
      </c>
      <c r="H55" s="1827">
        <v>2011</v>
      </c>
      <c r="I55" s="203" t="s">
        <v>44</v>
      </c>
      <c r="J55" s="139"/>
      <c r="K55" s="913" t="s">
        <v>1104</v>
      </c>
      <c r="N55" s="230"/>
      <c r="O55" s="230"/>
    </row>
    <row r="56" spans="1:15" ht="15.75" x14ac:dyDescent="0.25">
      <c r="A56" s="426">
        <v>12</v>
      </c>
      <c r="B56" s="730" t="s">
        <v>53</v>
      </c>
      <c r="C56" s="1842" t="s">
        <v>612</v>
      </c>
      <c r="D56" s="934" t="s">
        <v>130</v>
      </c>
      <c r="F56" s="757"/>
      <c r="G56" s="908">
        <v>12</v>
      </c>
      <c r="H56" s="1851" t="s">
        <v>592</v>
      </c>
      <c r="I56" s="203" t="s">
        <v>723</v>
      </c>
      <c r="J56" s="139"/>
      <c r="K56" s="913" t="s">
        <v>1105</v>
      </c>
      <c r="N56" s="230"/>
      <c r="O56" s="230"/>
    </row>
    <row r="57" spans="1:15" ht="15.75" x14ac:dyDescent="0.25">
      <c r="A57" s="426">
        <v>13</v>
      </c>
      <c r="B57" s="730" t="s">
        <v>54</v>
      </c>
      <c r="C57" s="1852" t="s">
        <v>614</v>
      </c>
      <c r="D57" s="934" t="s">
        <v>130</v>
      </c>
      <c r="F57" s="757"/>
      <c r="G57" s="908">
        <v>13</v>
      </c>
      <c r="H57" s="1851" t="s">
        <v>592</v>
      </c>
      <c r="I57" s="203" t="s">
        <v>723</v>
      </c>
      <c r="J57" s="139"/>
      <c r="K57" s="913"/>
      <c r="N57" s="230"/>
      <c r="O57" s="230"/>
    </row>
    <row r="58" spans="1:15" ht="15.75" x14ac:dyDescent="0.25">
      <c r="A58" s="426">
        <v>14</v>
      </c>
      <c r="B58" s="515" t="s">
        <v>37</v>
      </c>
      <c r="C58" s="1852" t="s">
        <v>615</v>
      </c>
      <c r="D58" s="934" t="s">
        <v>44</v>
      </c>
      <c r="F58" s="757"/>
      <c r="G58" s="908">
        <v>14</v>
      </c>
      <c r="H58" s="1851" t="s">
        <v>592</v>
      </c>
      <c r="I58" s="203" t="s">
        <v>723</v>
      </c>
      <c r="J58" s="139"/>
      <c r="K58" s="913"/>
      <c r="N58" s="230"/>
      <c r="O58" s="230"/>
    </row>
    <row r="59" spans="1:15" ht="15.75" x14ac:dyDescent="0.25">
      <c r="A59" s="426">
        <v>15</v>
      </c>
      <c r="B59" s="515" t="s">
        <v>55</v>
      </c>
      <c r="C59" s="1851" t="s">
        <v>901</v>
      </c>
      <c r="D59" s="934" t="s">
        <v>723</v>
      </c>
      <c r="F59" s="757"/>
      <c r="G59" s="908">
        <v>15</v>
      </c>
      <c r="H59" s="1851" t="s">
        <v>592</v>
      </c>
      <c r="I59" s="203" t="s">
        <v>723</v>
      </c>
      <c r="J59" s="139"/>
      <c r="K59" s="913"/>
      <c r="N59" s="230"/>
      <c r="O59" s="230"/>
    </row>
    <row r="60" spans="1:15" ht="15.75" x14ac:dyDescent="0.25">
      <c r="A60" s="426">
        <v>16</v>
      </c>
      <c r="B60" s="515" t="s">
        <v>56</v>
      </c>
      <c r="C60" s="1856"/>
      <c r="D60" s="934" t="s">
        <v>44</v>
      </c>
      <c r="E60" s="328" t="s">
        <v>273</v>
      </c>
      <c r="F60" s="395"/>
      <c r="G60" s="908">
        <v>16</v>
      </c>
      <c r="H60" s="1851" t="s">
        <v>592</v>
      </c>
      <c r="I60" s="203" t="s">
        <v>723</v>
      </c>
      <c r="J60" s="139"/>
      <c r="K60" s="913"/>
      <c r="N60" s="230"/>
      <c r="O60" s="230"/>
    </row>
    <row r="61" spans="1:15" ht="15.75" x14ac:dyDescent="0.25">
      <c r="A61" s="426">
        <v>17</v>
      </c>
      <c r="B61" s="515" t="s">
        <v>57</v>
      </c>
      <c r="C61" s="78"/>
      <c r="D61" s="934" t="s">
        <v>43</v>
      </c>
      <c r="E61" s="328" t="s">
        <v>273</v>
      </c>
      <c r="F61" s="395"/>
      <c r="G61" s="908">
        <v>17</v>
      </c>
      <c r="H61" s="1851" t="s">
        <v>592</v>
      </c>
      <c r="I61" s="203" t="s">
        <v>723</v>
      </c>
      <c r="J61" s="139"/>
      <c r="K61" s="913">
        <v>5.4</v>
      </c>
      <c r="N61" s="230"/>
      <c r="O61" s="230"/>
    </row>
    <row r="62" spans="1:15" ht="15.75" x14ac:dyDescent="0.25">
      <c r="A62" s="426">
        <v>18</v>
      </c>
      <c r="B62" s="515" t="s">
        <v>129</v>
      </c>
      <c r="C62" s="1855" t="s">
        <v>105</v>
      </c>
      <c r="D62" s="934" t="s">
        <v>130</v>
      </c>
      <c r="E62" s="328" t="s">
        <v>273</v>
      </c>
      <c r="F62" s="395"/>
      <c r="G62" s="908">
        <v>18</v>
      </c>
      <c r="H62" s="1851" t="s">
        <v>592</v>
      </c>
      <c r="I62" s="203" t="s">
        <v>723</v>
      </c>
      <c r="J62" s="139"/>
      <c r="K62" s="913">
        <v>6.3</v>
      </c>
      <c r="N62" s="230"/>
      <c r="O62" s="230"/>
    </row>
    <row r="63" spans="1:15" ht="15.75" x14ac:dyDescent="0.25">
      <c r="A63" s="426">
        <v>19</v>
      </c>
      <c r="B63" s="515" t="s">
        <v>17</v>
      </c>
      <c r="C63" s="1855" t="b">
        <v>0</v>
      </c>
      <c r="D63" s="934" t="s">
        <v>130</v>
      </c>
      <c r="F63" s="757"/>
      <c r="G63" s="908">
        <v>19</v>
      </c>
      <c r="H63" s="1851" t="s">
        <v>592</v>
      </c>
      <c r="I63" s="203" t="s">
        <v>723</v>
      </c>
      <c r="J63" s="139"/>
      <c r="K63" s="913"/>
      <c r="N63" s="230"/>
      <c r="O63" s="230"/>
    </row>
    <row r="64" spans="1:15" ht="15.75" x14ac:dyDescent="0.25">
      <c r="A64" s="426">
        <v>20</v>
      </c>
      <c r="B64" s="515" t="s">
        <v>18</v>
      </c>
      <c r="C64" s="1855" t="s">
        <v>111</v>
      </c>
      <c r="D64" s="545" t="s">
        <v>130</v>
      </c>
      <c r="E64" s="328" t="s">
        <v>273</v>
      </c>
      <c r="F64" s="395"/>
      <c r="G64" s="908">
        <v>20</v>
      </c>
      <c r="H64" s="1851" t="s">
        <v>592</v>
      </c>
      <c r="I64" s="203" t="s">
        <v>723</v>
      </c>
      <c r="J64" s="139"/>
      <c r="K64" s="913"/>
      <c r="N64" s="230"/>
      <c r="O64" s="230"/>
    </row>
    <row r="65" spans="1:15" ht="15.75" x14ac:dyDescent="0.25">
      <c r="A65" s="426">
        <v>21</v>
      </c>
      <c r="B65" s="515" t="s">
        <v>58</v>
      </c>
      <c r="C65" s="1855" t="b">
        <v>0</v>
      </c>
      <c r="D65" s="934" t="s">
        <v>130</v>
      </c>
      <c r="F65" s="757"/>
      <c r="G65" s="908">
        <v>21</v>
      </c>
      <c r="H65" s="1851" t="s">
        <v>592</v>
      </c>
      <c r="I65" s="203" t="s">
        <v>723</v>
      </c>
      <c r="J65" s="139"/>
      <c r="K65" s="913" t="s">
        <v>1106</v>
      </c>
      <c r="N65" s="230"/>
      <c r="O65" s="230"/>
    </row>
    <row r="66" spans="1:15" ht="15.75" x14ac:dyDescent="0.25">
      <c r="A66" s="426">
        <v>22</v>
      </c>
      <c r="B66" s="515" t="s">
        <v>619</v>
      </c>
      <c r="C66" s="1827" t="s">
        <v>195</v>
      </c>
      <c r="D66" s="934" t="s">
        <v>130</v>
      </c>
      <c r="E66" s="328" t="s">
        <v>273</v>
      </c>
      <c r="F66" s="395"/>
      <c r="G66" s="908">
        <v>22</v>
      </c>
      <c r="H66" s="1851" t="s">
        <v>592</v>
      </c>
      <c r="I66" s="203" t="s">
        <v>723</v>
      </c>
      <c r="J66" s="139"/>
      <c r="K66" s="913" t="s">
        <v>1082</v>
      </c>
      <c r="N66" s="230"/>
      <c r="O66" s="230"/>
    </row>
    <row r="67" spans="1:15" ht="15.75" x14ac:dyDescent="0.25">
      <c r="A67" s="426">
        <v>23</v>
      </c>
      <c r="B67" s="515" t="s">
        <v>59</v>
      </c>
      <c r="C67" s="1848">
        <v>-6.1000000000000004E-3</v>
      </c>
      <c r="D67" s="934" t="s">
        <v>44</v>
      </c>
      <c r="F67" s="757"/>
      <c r="G67" s="908">
        <v>23</v>
      </c>
      <c r="H67" s="1851" t="s">
        <v>592</v>
      </c>
      <c r="I67" s="203" t="s">
        <v>723</v>
      </c>
      <c r="J67" s="139"/>
      <c r="K67" s="913" t="s">
        <v>1107</v>
      </c>
      <c r="N67" s="230"/>
      <c r="O67" s="230"/>
    </row>
    <row r="68" spans="1:15" ht="15.75" x14ac:dyDescent="0.25">
      <c r="A68" s="426">
        <v>24</v>
      </c>
      <c r="B68" s="515" t="s">
        <v>60</v>
      </c>
      <c r="C68" s="1855" t="s">
        <v>112</v>
      </c>
      <c r="D68" s="934" t="s">
        <v>44</v>
      </c>
      <c r="F68" s="757"/>
      <c r="G68" s="908">
        <v>24</v>
      </c>
      <c r="H68" s="1851" t="s">
        <v>592</v>
      </c>
      <c r="I68" s="203" t="s">
        <v>723</v>
      </c>
      <c r="J68" s="139"/>
      <c r="K68" s="913"/>
      <c r="N68" s="230"/>
      <c r="O68" s="230"/>
    </row>
    <row r="69" spans="1:15" ht="15.75" x14ac:dyDescent="0.25">
      <c r="A69" s="426">
        <v>25</v>
      </c>
      <c r="B69" s="515" t="s">
        <v>61</v>
      </c>
      <c r="C69" s="1856"/>
      <c r="D69" s="934" t="s">
        <v>44</v>
      </c>
      <c r="F69" s="757"/>
      <c r="G69" s="908">
        <v>25</v>
      </c>
      <c r="H69" s="1851" t="s">
        <v>592</v>
      </c>
      <c r="I69" s="203" t="s">
        <v>723</v>
      </c>
      <c r="J69" s="139"/>
      <c r="K69" s="913"/>
      <c r="N69" s="230"/>
      <c r="O69" s="230"/>
    </row>
    <row r="70" spans="1:15" ht="15.75" x14ac:dyDescent="0.25">
      <c r="A70" s="426">
        <v>26</v>
      </c>
      <c r="B70" s="515" t="s">
        <v>62</v>
      </c>
      <c r="C70" s="1856"/>
      <c r="D70" s="934" t="s">
        <v>44</v>
      </c>
      <c r="F70" s="757"/>
      <c r="G70" s="908">
        <v>26</v>
      </c>
      <c r="H70" s="1851" t="s">
        <v>592</v>
      </c>
      <c r="I70" s="203" t="s">
        <v>723</v>
      </c>
      <c r="J70" s="139"/>
      <c r="K70" s="913"/>
      <c r="N70" s="230"/>
      <c r="O70" s="230"/>
    </row>
    <row r="71" spans="1:15" ht="15.75" x14ac:dyDescent="0.25">
      <c r="A71" s="426">
        <v>27</v>
      </c>
      <c r="B71" s="515" t="s">
        <v>63</v>
      </c>
      <c r="C71" s="1856"/>
      <c r="D71" s="934" t="s">
        <v>44</v>
      </c>
      <c r="F71" s="757"/>
      <c r="G71" s="908">
        <v>27</v>
      </c>
      <c r="H71" s="1851" t="s">
        <v>592</v>
      </c>
      <c r="I71" s="203" t="s">
        <v>723</v>
      </c>
      <c r="J71" s="139"/>
      <c r="K71" s="913"/>
      <c r="N71" s="230"/>
      <c r="O71" s="230"/>
    </row>
    <row r="72" spans="1:15" ht="15.75" x14ac:dyDescent="0.25">
      <c r="A72" s="426">
        <v>28</v>
      </c>
      <c r="B72" s="515" t="s">
        <v>64</v>
      </c>
      <c r="C72" s="1856"/>
      <c r="D72" s="934" t="s">
        <v>44</v>
      </c>
      <c r="F72" s="757"/>
      <c r="G72" s="908">
        <v>28</v>
      </c>
      <c r="H72" s="1851" t="s">
        <v>592</v>
      </c>
      <c r="I72" s="203" t="s">
        <v>723</v>
      </c>
      <c r="J72" s="139"/>
      <c r="K72" s="913"/>
      <c r="N72" s="230"/>
      <c r="O72" s="230"/>
    </row>
    <row r="73" spans="1:15" ht="15.75" x14ac:dyDescent="0.25">
      <c r="A73" s="426">
        <v>29</v>
      </c>
      <c r="B73" s="515" t="s">
        <v>65</v>
      </c>
      <c r="C73" s="1856"/>
      <c r="D73" s="934" t="s">
        <v>44</v>
      </c>
      <c r="F73" s="757"/>
      <c r="G73" s="908">
        <v>29</v>
      </c>
      <c r="H73" s="1851" t="s">
        <v>592</v>
      </c>
      <c r="I73" s="203" t="s">
        <v>723</v>
      </c>
      <c r="J73" s="139"/>
      <c r="K73" s="913"/>
      <c r="N73" s="230"/>
      <c r="O73" s="230"/>
    </row>
    <row r="74" spans="1:15" ht="15.75" x14ac:dyDescent="0.25">
      <c r="A74" s="426">
        <v>30</v>
      </c>
      <c r="B74" s="515" t="s">
        <v>66</v>
      </c>
      <c r="C74" s="1856"/>
      <c r="D74" s="934" t="s">
        <v>44</v>
      </c>
      <c r="F74" s="757"/>
      <c r="G74" s="908">
        <v>30</v>
      </c>
      <c r="H74" s="1851" t="s">
        <v>592</v>
      </c>
      <c r="I74" s="203" t="s">
        <v>723</v>
      </c>
      <c r="J74" s="139"/>
      <c r="K74" s="913"/>
      <c r="N74" s="230"/>
      <c r="O74" s="230"/>
    </row>
    <row r="75" spans="1:15" ht="15.75" x14ac:dyDescent="0.25">
      <c r="A75" s="426">
        <v>31</v>
      </c>
      <c r="B75" s="515" t="s">
        <v>67</v>
      </c>
      <c r="C75" s="1856"/>
      <c r="D75" s="934" t="s">
        <v>44</v>
      </c>
      <c r="F75" s="757"/>
      <c r="G75" s="908">
        <v>31</v>
      </c>
      <c r="H75" s="1851" t="s">
        <v>592</v>
      </c>
      <c r="I75" s="203" t="s">
        <v>723</v>
      </c>
      <c r="J75" s="139"/>
      <c r="K75" s="913"/>
      <c r="N75" s="230"/>
      <c r="O75" s="230"/>
    </row>
    <row r="76" spans="1:15" ht="15.75" x14ac:dyDescent="0.25">
      <c r="A76" s="426">
        <v>32</v>
      </c>
      <c r="B76" s="515" t="s">
        <v>68</v>
      </c>
      <c r="C76" s="1856"/>
      <c r="D76" s="934" t="s">
        <v>44</v>
      </c>
      <c r="F76" s="757"/>
      <c r="G76" s="908">
        <v>32</v>
      </c>
      <c r="H76" s="1851" t="s">
        <v>592</v>
      </c>
      <c r="I76" s="203" t="s">
        <v>723</v>
      </c>
      <c r="J76" s="139"/>
      <c r="K76" s="913"/>
      <c r="N76" s="230"/>
      <c r="O76" s="230"/>
    </row>
    <row r="77" spans="1:15" ht="15.75" x14ac:dyDescent="0.25">
      <c r="A77" s="426">
        <v>35</v>
      </c>
      <c r="B77" s="515" t="s">
        <v>72</v>
      </c>
      <c r="C77" s="1856"/>
      <c r="D77" s="934" t="s">
        <v>43</v>
      </c>
      <c r="F77" s="757"/>
      <c r="G77" s="908">
        <v>35</v>
      </c>
      <c r="H77" s="1851" t="s">
        <v>592</v>
      </c>
      <c r="I77" s="203" t="s">
        <v>723</v>
      </c>
      <c r="J77" s="139"/>
      <c r="K77" s="913"/>
      <c r="N77" s="230"/>
      <c r="O77" s="230"/>
    </row>
    <row r="78" spans="1:15" ht="15.75" x14ac:dyDescent="0.25">
      <c r="A78" s="426">
        <v>36</v>
      </c>
      <c r="B78" s="515" t="s">
        <v>73</v>
      </c>
      <c r="C78" s="1856"/>
      <c r="D78" s="934" t="s">
        <v>44</v>
      </c>
      <c r="F78" s="757"/>
      <c r="G78" s="908">
        <v>36</v>
      </c>
      <c r="H78" s="1851" t="s">
        <v>592</v>
      </c>
      <c r="I78" s="203" t="s">
        <v>723</v>
      </c>
      <c r="J78" s="139"/>
      <c r="K78" s="913"/>
      <c r="N78" s="230"/>
      <c r="O78" s="230"/>
    </row>
    <row r="79" spans="1:15" ht="15.75" x14ac:dyDescent="0.25">
      <c r="A79" s="426">
        <v>37</v>
      </c>
      <c r="B79" s="515" t="s">
        <v>69</v>
      </c>
      <c r="C79" s="1847">
        <f>C20</f>
        <v>10162756.897260273</v>
      </c>
      <c r="D79" s="934" t="s">
        <v>130</v>
      </c>
      <c r="F79" s="757"/>
      <c r="G79" s="908">
        <v>37</v>
      </c>
      <c r="H79" s="1851" t="s">
        <v>592</v>
      </c>
      <c r="I79" s="203" t="s">
        <v>723</v>
      </c>
      <c r="J79" s="139"/>
      <c r="K79" s="913" t="s">
        <v>1108</v>
      </c>
      <c r="N79" s="230"/>
      <c r="O79" s="230"/>
    </row>
    <row r="80" spans="1:15" ht="15.75" x14ac:dyDescent="0.25">
      <c r="A80" s="426">
        <v>38</v>
      </c>
      <c r="B80" s="515" t="s">
        <v>70</v>
      </c>
      <c r="C80" s="1847">
        <f>C23</f>
        <v>10161551.481372736</v>
      </c>
      <c r="D80" s="934" t="s">
        <v>44</v>
      </c>
      <c r="F80" s="757"/>
      <c r="G80" s="908">
        <v>38</v>
      </c>
      <c r="H80" s="1851" t="s">
        <v>592</v>
      </c>
      <c r="I80" s="203" t="s">
        <v>723</v>
      </c>
      <c r="J80" s="139"/>
      <c r="K80" s="913">
        <v>5.7</v>
      </c>
      <c r="N80" s="230"/>
      <c r="O80" s="230"/>
    </row>
    <row r="81" spans="1:15" ht="15.75" x14ac:dyDescent="0.25">
      <c r="A81" s="426">
        <v>39</v>
      </c>
      <c r="B81" s="515" t="s">
        <v>71</v>
      </c>
      <c r="C81" s="1855" t="s">
        <v>99</v>
      </c>
      <c r="D81" s="934" t="s">
        <v>130</v>
      </c>
      <c r="F81" s="757"/>
      <c r="G81" s="908">
        <v>39</v>
      </c>
      <c r="H81" s="1851" t="s">
        <v>592</v>
      </c>
      <c r="I81" s="940" t="s">
        <v>723</v>
      </c>
      <c r="J81" s="139"/>
      <c r="K81" s="913">
        <v>5.5</v>
      </c>
      <c r="N81" s="230"/>
      <c r="O81" s="230"/>
    </row>
    <row r="82" spans="1:15" ht="15.75" x14ac:dyDescent="0.25">
      <c r="A82" s="426">
        <v>73</v>
      </c>
      <c r="B82" s="515" t="s">
        <v>81</v>
      </c>
      <c r="C82" s="1860" t="b">
        <v>1</v>
      </c>
      <c r="D82" s="545" t="s">
        <v>130</v>
      </c>
      <c r="E82" s="328" t="s">
        <v>273</v>
      </c>
      <c r="F82" s="757"/>
      <c r="G82" s="908">
        <v>73</v>
      </c>
      <c r="H82" s="1860" t="b">
        <v>1</v>
      </c>
      <c r="I82" s="1214" t="s">
        <v>130</v>
      </c>
      <c r="J82" s="139"/>
      <c r="K82" s="913">
        <v>6.1</v>
      </c>
      <c r="N82" s="230"/>
      <c r="O82" s="230"/>
    </row>
    <row r="83" spans="1:15" ht="15.75" x14ac:dyDescent="0.25">
      <c r="A83" s="426">
        <v>74</v>
      </c>
      <c r="B83" s="515" t="s">
        <v>78</v>
      </c>
      <c r="C83" s="1851" t="s">
        <v>901</v>
      </c>
      <c r="D83" s="1255" t="s">
        <v>723</v>
      </c>
      <c r="F83" s="757"/>
      <c r="G83" s="908">
        <v>74</v>
      </c>
      <c r="H83" s="1856"/>
      <c r="I83" s="203" t="s">
        <v>44</v>
      </c>
      <c r="J83" s="139"/>
      <c r="K83" s="913"/>
      <c r="N83" s="230"/>
      <c r="O83" s="230"/>
    </row>
    <row r="84" spans="1:15" ht="15.75" x14ac:dyDescent="0.25">
      <c r="A84" s="426">
        <v>75</v>
      </c>
      <c r="B84" s="515" t="s">
        <v>19</v>
      </c>
      <c r="C84" s="1855" t="s">
        <v>113</v>
      </c>
      <c r="D84" s="545" t="s">
        <v>44</v>
      </c>
      <c r="F84" s="757"/>
      <c r="G84" s="908">
        <v>75</v>
      </c>
      <c r="H84" s="1855" t="s">
        <v>113</v>
      </c>
      <c r="I84" s="1214" t="s">
        <v>44</v>
      </c>
      <c r="J84" s="139"/>
      <c r="K84" s="913"/>
      <c r="N84" s="230"/>
      <c r="O84" s="230"/>
    </row>
    <row r="85" spans="1:15" ht="15.75" x14ac:dyDescent="0.25">
      <c r="A85" s="426">
        <v>76</v>
      </c>
      <c r="B85" s="1006" t="s">
        <v>30</v>
      </c>
      <c r="C85" s="1856"/>
      <c r="D85" s="545" t="s">
        <v>44</v>
      </c>
      <c r="F85" s="757"/>
      <c r="G85" s="908">
        <v>76</v>
      </c>
      <c r="H85" s="1856"/>
      <c r="I85" s="1214" t="s">
        <v>44</v>
      </c>
      <c r="J85" s="139"/>
      <c r="K85" s="913"/>
      <c r="N85" s="230"/>
      <c r="O85" s="230"/>
    </row>
    <row r="86" spans="1:15" ht="15.75" x14ac:dyDescent="0.25">
      <c r="A86" s="426">
        <v>77</v>
      </c>
      <c r="B86" s="1006" t="s">
        <v>31</v>
      </c>
      <c r="C86" s="1856"/>
      <c r="D86" s="545" t="s">
        <v>44</v>
      </c>
      <c r="F86" s="757"/>
      <c r="G86" s="908">
        <v>77</v>
      </c>
      <c r="H86" s="1856"/>
      <c r="I86" s="1214" t="s">
        <v>44</v>
      </c>
      <c r="J86" s="139"/>
      <c r="K86" s="913"/>
      <c r="N86" s="230"/>
      <c r="O86" s="230"/>
    </row>
    <row r="87" spans="1:15" ht="15.75" x14ac:dyDescent="0.25">
      <c r="A87" s="426">
        <v>78</v>
      </c>
      <c r="B87" s="1006" t="s">
        <v>77</v>
      </c>
      <c r="C87" s="1855" t="s">
        <v>92</v>
      </c>
      <c r="D87" s="545" t="s">
        <v>44</v>
      </c>
      <c r="F87" s="757"/>
      <c r="G87" s="908">
        <v>78</v>
      </c>
      <c r="H87" s="1860" t="s">
        <v>154</v>
      </c>
      <c r="I87" s="1214" t="s">
        <v>44</v>
      </c>
      <c r="J87" s="139"/>
      <c r="K87" s="913"/>
      <c r="N87" s="230"/>
      <c r="O87" s="230"/>
    </row>
    <row r="88" spans="1:15" ht="15.75" x14ac:dyDescent="0.25">
      <c r="A88" s="426">
        <v>79</v>
      </c>
      <c r="B88" s="1006" t="s">
        <v>76</v>
      </c>
      <c r="C88" s="1855" t="s">
        <v>118</v>
      </c>
      <c r="D88" s="545" t="s">
        <v>44</v>
      </c>
      <c r="F88" s="757"/>
      <c r="G88" s="908">
        <v>79</v>
      </c>
      <c r="H88" s="1860" t="s">
        <v>118</v>
      </c>
      <c r="I88" s="1214" t="s">
        <v>44</v>
      </c>
      <c r="J88" s="139"/>
      <c r="K88" s="913">
        <v>6.12</v>
      </c>
      <c r="N88" s="230"/>
      <c r="O88" s="230"/>
    </row>
    <row r="89" spans="1:15" ht="15.75" x14ac:dyDescent="0.25">
      <c r="A89" s="426">
        <v>83</v>
      </c>
      <c r="B89" s="1006" t="s">
        <v>20</v>
      </c>
      <c r="C89" s="1866">
        <v>-10000000</v>
      </c>
      <c r="D89" s="545" t="s">
        <v>44</v>
      </c>
      <c r="E89" s="328" t="s">
        <v>273</v>
      </c>
      <c r="F89" s="757"/>
      <c r="G89" s="908">
        <v>83</v>
      </c>
      <c r="H89" s="1866">
        <f>-H93/(H92/100)</f>
        <v>-9914000</v>
      </c>
      <c r="I89" s="1214" t="s">
        <v>44</v>
      </c>
      <c r="J89" s="328" t="s">
        <v>273</v>
      </c>
      <c r="K89" s="913" t="s">
        <v>1111</v>
      </c>
      <c r="N89" s="230"/>
      <c r="O89" s="230"/>
    </row>
    <row r="90" spans="1:15" ht="15.75" x14ac:dyDescent="0.25">
      <c r="A90" s="426">
        <v>85</v>
      </c>
      <c r="B90" s="515" t="s">
        <v>21</v>
      </c>
      <c r="C90" s="1855" t="s">
        <v>99</v>
      </c>
      <c r="D90" s="545" t="s">
        <v>43</v>
      </c>
      <c r="F90" s="757"/>
      <c r="G90" s="908">
        <v>85</v>
      </c>
      <c r="H90" s="1860" t="s">
        <v>99</v>
      </c>
      <c r="I90" s="203" t="s">
        <v>43</v>
      </c>
      <c r="J90" s="139"/>
      <c r="K90" s="913">
        <v>6.5</v>
      </c>
      <c r="N90" s="230"/>
      <c r="O90" s="230"/>
    </row>
    <row r="91" spans="1:15" ht="15.75" x14ac:dyDescent="0.25">
      <c r="A91" s="426">
        <v>86</v>
      </c>
      <c r="B91" s="515" t="s">
        <v>22</v>
      </c>
      <c r="C91" s="1856"/>
      <c r="D91" s="545" t="s">
        <v>43</v>
      </c>
      <c r="E91" s="328" t="s">
        <v>273</v>
      </c>
      <c r="F91" s="757"/>
      <c r="G91" s="908">
        <v>86</v>
      </c>
      <c r="H91" s="1600"/>
      <c r="I91" s="934" t="s">
        <v>43</v>
      </c>
      <c r="J91" s="139"/>
      <c r="K91" s="913">
        <v>6.6</v>
      </c>
      <c r="N91" s="230"/>
      <c r="O91" s="230"/>
    </row>
    <row r="92" spans="1:15" ht="15.75" x14ac:dyDescent="0.25">
      <c r="A92" s="426">
        <v>87</v>
      </c>
      <c r="B92" s="515" t="s">
        <v>23</v>
      </c>
      <c r="C92" s="1850">
        <f>(C19/C18)*100</f>
        <v>102.13826027397259</v>
      </c>
      <c r="D92" s="545" t="s">
        <v>44</v>
      </c>
      <c r="E92" s="328" t="s">
        <v>273</v>
      </c>
      <c r="F92" s="395"/>
      <c r="G92" s="908">
        <v>87</v>
      </c>
      <c r="H92" s="1880">
        <v>102.535</v>
      </c>
      <c r="I92" s="545" t="s">
        <v>44</v>
      </c>
      <c r="J92" s="139"/>
      <c r="K92" s="913">
        <v>6.7</v>
      </c>
      <c r="N92" s="230"/>
      <c r="O92" s="230"/>
    </row>
    <row r="93" spans="1:15" ht="15.75" x14ac:dyDescent="0.25">
      <c r="A93" s="426">
        <v>88</v>
      </c>
      <c r="B93" s="515" t="s">
        <v>24</v>
      </c>
      <c r="C93" s="1847">
        <f>C19</f>
        <v>10213826.02739726</v>
      </c>
      <c r="D93" s="545" t="s">
        <v>44</v>
      </c>
      <c r="E93" s="328" t="s">
        <v>273</v>
      </c>
      <c r="F93" s="395"/>
      <c r="G93" s="908">
        <v>88</v>
      </c>
      <c r="H93" s="1866">
        <f>10165319.9</f>
        <v>10165319.9</v>
      </c>
      <c r="I93" s="545" t="s">
        <v>44</v>
      </c>
      <c r="J93" s="328" t="s">
        <v>273</v>
      </c>
      <c r="K93" s="913" t="s">
        <v>1112</v>
      </c>
      <c r="N93" s="230"/>
      <c r="O93" s="230"/>
    </row>
    <row r="94" spans="1:15" ht="15.75" x14ac:dyDescent="0.25">
      <c r="A94" s="426">
        <v>89</v>
      </c>
      <c r="B94" s="515" t="s">
        <v>25</v>
      </c>
      <c r="C94" s="1849">
        <v>0.5</v>
      </c>
      <c r="D94" s="545" t="s">
        <v>44</v>
      </c>
      <c r="F94" s="757"/>
      <c r="G94" s="908">
        <v>89</v>
      </c>
      <c r="H94" s="1662">
        <v>0.5</v>
      </c>
      <c r="I94" s="545" t="s">
        <v>44</v>
      </c>
      <c r="J94" s="139"/>
      <c r="K94" s="913" t="s">
        <v>1113</v>
      </c>
      <c r="N94" s="230"/>
      <c r="O94" s="230"/>
    </row>
    <row r="95" spans="1:15" ht="15.75" x14ac:dyDescent="0.25">
      <c r="A95" s="426">
        <v>90</v>
      </c>
      <c r="B95" s="515" t="s">
        <v>26</v>
      </c>
      <c r="C95" s="1855" t="s">
        <v>114</v>
      </c>
      <c r="D95" s="545" t="s">
        <v>44</v>
      </c>
      <c r="F95" s="757"/>
      <c r="G95" s="908">
        <v>90</v>
      </c>
      <c r="H95" s="1860" t="s">
        <v>114</v>
      </c>
      <c r="I95" s="934" t="s">
        <v>44</v>
      </c>
      <c r="J95" s="139"/>
      <c r="K95" s="913">
        <v>6.13</v>
      </c>
      <c r="N95" s="230"/>
      <c r="O95" s="230"/>
    </row>
    <row r="96" spans="1:15" ht="15.75" x14ac:dyDescent="0.25">
      <c r="A96" s="426">
        <v>91</v>
      </c>
      <c r="B96" s="515" t="s">
        <v>27</v>
      </c>
      <c r="C96" s="1858" t="s">
        <v>121</v>
      </c>
      <c r="D96" s="545" t="s">
        <v>44</v>
      </c>
      <c r="E96" s="328" t="s">
        <v>273</v>
      </c>
      <c r="F96" s="395"/>
      <c r="G96" s="908">
        <v>91</v>
      </c>
      <c r="H96" s="1881" t="s">
        <v>155</v>
      </c>
      <c r="I96" s="934" t="s">
        <v>44</v>
      </c>
      <c r="J96" s="139"/>
      <c r="K96" s="913"/>
      <c r="N96" s="230"/>
      <c r="O96" s="230"/>
    </row>
    <row r="97" spans="1:15" ht="15.75" x14ac:dyDescent="0.25">
      <c r="A97" s="426">
        <v>92</v>
      </c>
      <c r="B97" s="515" t="s">
        <v>28</v>
      </c>
      <c r="C97" s="1855" t="s">
        <v>115</v>
      </c>
      <c r="D97" s="545" t="s">
        <v>44</v>
      </c>
      <c r="F97" s="757"/>
      <c r="G97" s="908">
        <v>92</v>
      </c>
      <c r="H97" s="1860" t="s">
        <v>115</v>
      </c>
      <c r="I97" s="545" t="s">
        <v>44</v>
      </c>
      <c r="J97" s="139"/>
      <c r="K97" s="913">
        <v>6.11</v>
      </c>
      <c r="N97" s="230"/>
      <c r="O97" s="230"/>
    </row>
    <row r="98" spans="1:15" ht="15.75" x14ac:dyDescent="0.25">
      <c r="A98" s="426">
        <v>93</v>
      </c>
      <c r="B98" s="515" t="s">
        <v>75</v>
      </c>
      <c r="C98" s="22" t="s">
        <v>119</v>
      </c>
      <c r="D98" s="545" t="s">
        <v>44</v>
      </c>
      <c r="F98" s="757"/>
      <c r="G98" s="908">
        <v>93</v>
      </c>
      <c r="H98" s="1665" t="s">
        <v>119</v>
      </c>
      <c r="I98" s="545" t="s">
        <v>44</v>
      </c>
      <c r="J98" s="139"/>
      <c r="K98" s="1647">
        <v>6.1</v>
      </c>
      <c r="N98" s="230"/>
      <c r="O98" s="230"/>
    </row>
    <row r="99" spans="1:15" ht="15.75" x14ac:dyDescent="0.25">
      <c r="A99" s="426">
        <v>94</v>
      </c>
      <c r="B99" s="515" t="s">
        <v>74</v>
      </c>
      <c r="C99" s="1855" t="s">
        <v>116</v>
      </c>
      <c r="D99" s="545" t="s">
        <v>44</v>
      </c>
      <c r="F99" s="757"/>
      <c r="G99" s="908">
        <v>94</v>
      </c>
      <c r="H99" s="1860" t="s">
        <v>116</v>
      </c>
      <c r="I99" s="545" t="s">
        <v>44</v>
      </c>
      <c r="J99" s="139"/>
      <c r="K99" s="913">
        <v>6.14</v>
      </c>
      <c r="N99" s="230"/>
      <c r="O99" s="230"/>
    </row>
    <row r="100" spans="1:15" ht="15.75" x14ac:dyDescent="0.25">
      <c r="A100" s="426">
        <v>95</v>
      </c>
      <c r="B100" s="1006" t="s">
        <v>38</v>
      </c>
      <c r="C100" s="1855" t="b">
        <v>1</v>
      </c>
      <c r="D100" s="545" t="s">
        <v>44</v>
      </c>
      <c r="E100" s="328" t="s">
        <v>273</v>
      </c>
      <c r="F100" s="395"/>
      <c r="G100" s="908">
        <v>95</v>
      </c>
      <c r="H100" s="1862" t="b">
        <v>1</v>
      </c>
      <c r="I100" s="545" t="s">
        <v>44</v>
      </c>
      <c r="J100" s="139"/>
      <c r="K100" s="913">
        <v>6.15</v>
      </c>
      <c r="N100" s="230"/>
      <c r="O100" s="230"/>
    </row>
    <row r="101" spans="1:15" ht="15.75" x14ac:dyDescent="0.25">
      <c r="A101" s="203">
        <v>96</v>
      </c>
      <c r="B101" s="526" t="s">
        <v>36</v>
      </c>
      <c r="C101" s="1856"/>
      <c r="D101" s="545" t="s">
        <v>44</v>
      </c>
      <c r="E101" s="815"/>
      <c r="F101" s="143"/>
      <c r="G101" s="908">
        <v>96</v>
      </c>
      <c r="H101" s="1856"/>
      <c r="I101" s="545" t="s">
        <v>44</v>
      </c>
      <c r="J101" s="139"/>
      <c r="K101" s="913"/>
    </row>
    <row r="102" spans="1:15" ht="15.75" x14ac:dyDescent="0.25">
      <c r="A102" s="203">
        <v>97</v>
      </c>
      <c r="B102" s="526" t="s">
        <v>32</v>
      </c>
      <c r="C102" s="1856"/>
      <c r="D102" s="545" t="s">
        <v>44</v>
      </c>
      <c r="E102" s="815"/>
      <c r="F102" s="143"/>
      <c r="G102" s="908">
        <v>97</v>
      </c>
      <c r="H102" s="1851" t="s">
        <v>592</v>
      </c>
      <c r="I102" s="545" t="s">
        <v>723</v>
      </c>
      <c r="J102" s="139"/>
      <c r="K102" s="913"/>
    </row>
    <row r="103" spans="1:15" s="7" customFormat="1" ht="15.75" x14ac:dyDescent="0.25">
      <c r="A103" s="203">
        <v>98</v>
      </c>
      <c r="B103" s="526" t="s">
        <v>39</v>
      </c>
      <c r="C103" s="1827" t="s">
        <v>47</v>
      </c>
      <c r="D103" s="934" t="s">
        <v>130</v>
      </c>
      <c r="E103" s="135"/>
      <c r="F103" s="516"/>
      <c r="G103" s="908">
        <v>98</v>
      </c>
      <c r="H103" s="1862" t="s">
        <v>45</v>
      </c>
      <c r="I103" s="934" t="s">
        <v>130</v>
      </c>
      <c r="J103" s="139"/>
      <c r="K103" s="913" t="s">
        <v>1115</v>
      </c>
    </row>
    <row r="104" spans="1:15" s="7" customFormat="1" ht="15.75" x14ac:dyDescent="0.25">
      <c r="A104" s="203">
        <v>99</v>
      </c>
      <c r="B104" s="526" t="s">
        <v>29</v>
      </c>
      <c r="C104" s="966" t="s">
        <v>117</v>
      </c>
      <c r="D104" s="934" t="s">
        <v>130</v>
      </c>
      <c r="E104" s="135"/>
      <c r="F104" s="175"/>
      <c r="G104" s="908">
        <v>99</v>
      </c>
      <c r="H104" s="1163" t="s">
        <v>592</v>
      </c>
      <c r="I104" s="934" t="s">
        <v>723</v>
      </c>
      <c r="J104" s="139"/>
      <c r="K104" s="913">
        <v>8.1</v>
      </c>
    </row>
    <row r="105" spans="1:15" s="7" customFormat="1" ht="15.75" x14ac:dyDescent="0.25">
      <c r="A105" s="134" t="s">
        <v>122</v>
      </c>
      <c r="C105" s="63">
        <v>47</v>
      </c>
      <c r="D105" s="63"/>
      <c r="E105" s="815"/>
      <c r="F105" s="143"/>
      <c r="G105" s="134"/>
      <c r="H105" s="63">
        <v>25</v>
      </c>
      <c r="I105" s="63"/>
      <c r="J105" s="1863"/>
    </row>
    <row r="106" spans="1:15" s="7" customFormat="1" ht="15.75" x14ac:dyDescent="0.25">
      <c r="C106" s="152"/>
      <c r="D106" s="152"/>
      <c r="E106" s="139"/>
      <c r="F106" s="168"/>
      <c r="G106" s="2394" t="s">
        <v>793</v>
      </c>
      <c r="H106" s="2394"/>
      <c r="I106" s="2394"/>
      <c r="J106" s="2394"/>
      <c r="K106" s="2394"/>
      <c r="L106" s="745"/>
      <c r="M106" s="745"/>
      <c r="N106" s="745"/>
      <c r="O106" s="745"/>
    </row>
    <row r="107" spans="1:15" s="7" customFormat="1" ht="15.75" x14ac:dyDescent="0.25">
      <c r="A107" s="637">
        <v>1.1000000000000001</v>
      </c>
      <c r="B107" s="2499" t="s">
        <v>158</v>
      </c>
      <c r="C107" s="2499"/>
      <c r="D107" s="2499"/>
      <c r="E107" s="2499"/>
      <c r="F107" s="949"/>
      <c r="G107" s="802">
        <v>2.1</v>
      </c>
      <c r="H107" s="2503" t="s">
        <v>1154</v>
      </c>
      <c r="I107" s="2503"/>
      <c r="J107" s="2503"/>
      <c r="K107" s="2503"/>
      <c r="L107" s="357"/>
    </row>
    <row r="108" spans="1:15" s="7" customFormat="1" ht="15.75" x14ac:dyDescent="0.25">
      <c r="A108" s="637">
        <v>1.2</v>
      </c>
      <c r="B108" s="2223" t="s">
        <v>303</v>
      </c>
      <c r="C108" s="2223"/>
      <c r="D108" s="2223"/>
      <c r="E108" s="2223"/>
      <c r="F108" s="758"/>
      <c r="G108" s="802">
        <v>2.2999999999999998</v>
      </c>
      <c r="H108" s="2503" t="s">
        <v>1153</v>
      </c>
      <c r="I108" s="2503"/>
      <c r="J108" s="2503"/>
      <c r="K108" s="2503"/>
      <c r="L108" s="341"/>
    </row>
    <row r="109" spans="1:15" s="7" customFormat="1" ht="15.75" x14ac:dyDescent="0.25">
      <c r="A109" s="637">
        <v>1.7</v>
      </c>
      <c r="B109" s="2223" t="s">
        <v>380</v>
      </c>
      <c r="C109" s="2223"/>
      <c r="D109" s="2223"/>
      <c r="E109" s="2223"/>
      <c r="F109" s="758"/>
      <c r="G109" s="2234">
        <v>2.88</v>
      </c>
      <c r="H109" s="2224" t="s">
        <v>390</v>
      </c>
      <c r="I109" s="2224"/>
      <c r="J109" s="2224"/>
      <c r="K109" s="2224"/>
    </row>
    <row r="110" spans="1:15" s="7" customFormat="1" ht="15.75" x14ac:dyDescent="0.25">
      <c r="A110" s="637">
        <v>1.8</v>
      </c>
      <c r="B110" s="2223" t="s">
        <v>381</v>
      </c>
      <c r="C110" s="2223"/>
      <c r="D110" s="2223"/>
      <c r="E110" s="2223"/>
      <c r="F110" s="758"/>
      <c r="G110" s="2234"/>
      <c r="H110" s="2224"/>
      <c r="I110" s="2224"/>
      <c r="J110" s="2224"/>
      <c r="K110" s="2224"/>
    </row>
    <row r="111" spans="1:15" s="7" customFormat="1" ht="15.75" x14ac:dyDescent="0.25">
      <c r="A111" s="639">
        <v>1.1000000000000001</v>
      </c>
      <c r="B111" s="2223" t="s">
        <v>382</v>
      </c>
      <c r="C111" s="2223"/>
      <c r="D111" s="2223"/>
      <c r="E111" s="2223"/>
      <c r="F111" s="963"/>
      <c r="G111" s="230"/>
      <c r="J111" s="749"/>
    </row>
    <row r="112" spans="1:15" s="7" customFormat="1" ht="15.75" x14ac:dyDescent="0.25">
      <c r="A112" s="637">
        <v>1.1299999999999999</v>
      </c>
      <c r="B112" s="2219" t="s">
        <v>737</v>
      </c>
      <c r="C112" s="2220"/>
      <c r="D112" s="2220"/>
      <c r="E112" s="2221"/>
      <c r="F112" s="960"/>
      <c r="G112" s="230"/>
      <c r="J112" s="749"/>
    </row>
    <row r="113" spans="1:10" s="7" customFormat="1" ht="15.75" x14ac:dyDescent="0.25">
      <c r="A113" s="2267">
        <v>1.17</v>
      </c>
      <c r="B113" s="2452" t="s">
        <v>633</v>
      </c>
      <c r="C113" s="2452"/>
      <c r="D113" s="2452"/>
      <c r="E113" s="2452"/>
      <c r="F113" s="964"/>
      <c r="G113" s="552"/>
      <c r="H113" s="552"/>
      <c r="J113" s="749"/>
    </row>
    <row r="114" spans="1:10" s="7" customFormat="1" ht="15.75" x14ac:dyDescent="0.25">
      <c r="A114" s="2269"/>
      <c r="B114" s="2452"/>
      <c r="C114" s="2452"/>
      <c r="D114" s="2452"/>
      <c r="E114" s="2452"/>
      <c r="F114" s="964"/>
      <c r="G114" s="552"/>
      <c r="H114" s="552"/>
      <c r="J114" s="749"/>
    </row>
    <row r="115" spans="1:10" s="7" customFormat="1" ht="15.75" x14ac:dyDescent="0.25">
      <c r="A115" s="637">
        <v>2.1</v>
      </c>
      <c r="B115" s="2223" t="s">
        <v>384</v>
      </c>
      <c r="C115" s="2223"/>
      <c r="D115" s="2223"/>
      <c r="E115" s="2223"/>
      <c r="F115" s="963"/>
      <c r="G115" s="636"/>
      <c r="H115" s="636"/>
      <c r="J115" s="749"/>
    </row>
    <row r="116" spans="1:10" s="7" customFormat="1" ht="15.75" x14ac:dyDescent="0.25">
      <c r="A116" s="2453">
        <v>2.8</v>
      </c>
      <c r="B116" s="2224" t="s">
        <v>852</v>
      </c>
      <c r="C116" s="2224"/>
      <c r="D116" s="2224"/>
      <c r="E116" s="2224"/>
      <c r="F116" s="961"/>
      <c r="G116" s="552"/>
      <c r="H116" s="552"/>
      <c r="J116" s="749"/>
    </row>
    <row r="117" spans="1:10" s="7" customFormat="1" ht="15.75" x14ac:dyDescent="0.25">
      <c r="A117" s="2453"/>
      <c r="B117" s="2224"/>
      <c r="C117" s="2224"/>
      <c r="D117" s="2224"/>
      <c r="E117" s="2224"/>
      <c r="F117" s="961"/>
      <c r="G117" s="552"/>
      <c r="H117" s="552"/>
      <c r="J117" s="749"/>
    </row>
    <row r="118" spans="1:10" ht="15.75" customHeight="1" x14ac:dyDescent="0.25">
      <c r="A118" s="1223">
        <v>2.16</v>
      </c>
      <c r="B118" s="2225" t="s">
        <v>928</v>
      </c>
      <c r="C118" s="2226"/>
      <c r="D118" s="2226"/>
      <c r="E118" s="2227"/>
      <c r="F118" s="964"/>
      <c r="G118" s="552"/>
      <c r="H118" s="636"/>
    </row>
    <row r="119" spans="1:10" ht="15.75" customHeight="1" x14ac:dyDescent="0.25">
      <c r="A119" s="1223">
        <v>2.17</v>
      </c>
      <c r="B119" s="2225" t="s">
        <v>915</v>
      </c>
      <c r="C119" s="2226"/>
      <c r="D119" s="2226"/>
      <c r="E119" s="2227"/>
      <c r="F119" s="964"/>
      <c r="G119" s="552"/>
      <c r="H119" s="636"/>
    </row>
    <row r="120" spans="1:10" s="7" customFormat="1" ht="15.75" x14ac:dyDescent="0.25">
      <c r="A120" s="637">
        <v>2.1800000000000002</v>
      </c>
      <c r="B120" s="2223" t="s">
        <v>856</v>
      </c>
      <c r="C120" s="2223"/>
      <c r="D120" s="2223"/>
      <c r="E120" s="2223"/>
      <c r="F120" s="963"/>
      <c r="G120" s="636"/>
      <c r="H120" s="636"/>
      <c r="J120" s="749"/>
    </row>
    <row r="121" spans="1:10" s="7" customFormat="1" ht="15.75" x14ac:dyDescent="0.25">
      <c r="A121" s="639">
        <v>2.2000000000000002</v>
      </c>
      <c r="B121" s="2223" t="s">
        <v>256</v>
      </c>
      <c r="C121" s="2223"/>
      <c r="D121" s="2223"/>
      <c r="E121" s="2223"/>
      <c r="F121" s="963"/>
      <c r="G121" s="552"/>
      <c r="H121" s="636"/>
      <c r="J121" s="749"/>
    </row>
    <row r="122" spans="1:10" s="7" customFormat="1" ht="15.75" x14ac:dyDescent="0.25">
      <c r="A122" s="965">
        <v>2.2200000000000002</v>
      </c>
      <c r="B122" s="2452" t="s">
        <v>929</v>
      </c>
      <c r="C122" s="2452"/>
      <c r="D122" s="2452"/>
      <c r="E122" s="2452"/>
      <c r="F122" s="964"/>
      <c r="G122" s="552"/>
      <c r="H122" s="636"/>
      <c r="J122" s="749"/>
    </row>
    <row r="123" spans="1:10" s="7" customFormat="1" ht="15.75" x14ac:dyDescent="0.25">
      <c r="A123" s="2260">
        <v>2.73</v>
      </c>
      <c r="B123" s="2306" t="s">
        <v>1117</v>
      </c>
      <c r="C123" s="2307"/>
      <c r="D123" s="2307"/>
      <c r="E123" s="2308"/>
      <c r="F123" s="1837"/>
      <c r="G123" s="552"/>
      <c r="H123" s="636"/>
      <c r="J123" s="749"/>
    </row>
    <row r="124" spans="1:10" s="7" customFormat="1" ht="15.75" x14ac:dyDescent="0.25">
      <c r="A124" s="2261"/>
      <c r="B124" s="2309"/>
      <c r="C124" s="2310"/>
      <c r="D124" s="2310"/>
      <c r="E124" s="2311"/>
      <c r="F124" s="1837"/>
      <c r="G124" s="552"/>
      <c r="H124" s="636"/>
      <c r="J124" s="749"/>
    </row>
    <row r="125" spans="1:10" s="7" customFormat="1" ht="15.75" x14ac:dyDescent="0.25">
      <c r="A125" s="2261"/>
      <c r="B125" s="2309"/>
      <c r="C125" s="2310"/>
      <c r="D125" s="2310"/>
      <c r="E125" s="2311"/>
      <c r="F125" s="1837"/>
      <c r="G125" s="552"/>
      <c r="H125" s="636"/>
      <c r="J125" s="749"/>
    </row>
    <row r="126" spans="1:10" s="7" customFormat="1" ht="15.75" x14ac:dyDescent="0.25">
      <c r="A126" s="2261"/>
      <c r="B126" s="2309"/>
      <c r="C126" s="2310"/>
      <c r="D126" s="2310"/>
      <c r="E126" s="2311"/>
      <c r="F126" s="1837"/>
      <c r="G126" s="552"/>
      <c r="H126" s="636"/>
      <c r="J126" s="749"/>
    </row>
    <row r="127" spans="1:10" s="7" customFormat="1" ht="15.75" x14ac:dyDescent="0.25">
      <c r="A127" s="2262"/>
      <c r="B127" s="2312"/>
      <c r="C127" s="2313"/>
      <c r="D127" s="2313"/>
      <c r="E127" s="2314"/>
      <c r="F127" s="1837"/>
      <c r="G127" s="552"/>
      <c r="H127" s="636"/>
      <c r="J127" s="749"/>
    </row>
    <row r="128" spans="1:10" s="7" customFormat="1" ht="15.75" customHeight="1" x14ac:dyDescent="0.25">
      <c r="A128" s="2267">
        <v>2.83</v>
      </c>
      <c r="B128" s="2306" t="s">
        <v>1119</v>
      </c>
      <c r="C128" s="2307"/>
      <c r="D128" s="2307"/>
      <c r="E128" s="2308"/>
      <c r="F128" s="1837"/>
      <c r="G128" s="552"/>
      <c r="H128" s="636"/>
      <c r="J128" s="749"/>
    </row>
    <row r="129" spans="1:10" s="7" customFormat="1" ht="15.75" x14ac:dyDescent="0.25">
      <c r="A129" s="2269"/>
      <c r="B129" s="2312"/>
      <c r="C129" s="2313"/>
      <c r="D129" s="2313"/>
      <c r="E129" s="2314"/>
      <c r="F129" s="1837"/>
      <c r="G129" s="552"/>
      <c r="H129" s="636"/>
      <c r="J129" s="749"/>
    </row>
    <row r="130" spans="1:10" s="7" customFormat="1" ht="15.75" customHeight="1" x14ac:dyDescent="0.25">
      <c r="A130" s="1032">
        <v>2.86</v>
      </c>
      <c r="B130" s="2224" t="s">
        <v>848</v>
      </c>
      <c r="C130" s="2224"/>
      <c r="D130" s="2224"/>
      <c r="E130" s="2224"/>
      <c r="F130" s="640"/>
      <c r="G130" s="552"/>
      <c r="H130" s="552"/>
      <c r="J130" s="749"/>
    </row>
    <row r="131" spans="1:10" s="7" customFormat="1" ht="15.75" x14ac:dyDescent="0.25">
      <c r="A131" s="637">
        <v>2.87</v>
      </c>
      <c r="B131" s="2223" t="s">
        <v>851</v>
      </c>
      <c r="C131" s="2223"/>
      <c r="D131" s="2223"/>
      <c r="E131" s="2223"/>
      <c r="F131" s="963"/>
      <c r="G131" s="636"/>
      <c r="H131" s="636"/>
      <c r="J131" s="749"/>
    </row>
    <row r="132" spans="1:10" s="7" customFormat="1" ht="15.75" x14ac:dyDescent="0.25">
      <c r="A132" s="637">
        <v>2.88</v>
      </c>
      <c r="B132" s="2223" t="s">
        <v>933</v>
      </c>
      <c r="C132" s="2223"/>
      <c r="D132" s="2223"/>
      <c r="E132" s="2223"/>
      <c r="F132" s="963"/>
      <c r="G132" s="636"/>
      <c r="H132" s="636"/>
      <c r="J132" s="749"/>
    </row>
    <row r="133" spans="1:10" s="7" customFormat="1" ht="15.75" x14ac:dyDescent="0.25">
      <c r="A133" s="635">
        <v>2.91</v>
      </c>
      <c r="B133" s="2222" t="s">
        <v>916</v>
      </c>
      <c r="C133" s="2222"/>
      <c r="D133" s="2222"/>
      <c r="E133" s="2222"/>
      <c r="F133" s="960"/>
      <c r="G133" s="552"/>
      <c r="H133" s="636"/>
      <c r="J133" s="749"/>
    </row>
    <row r="134" spans="1:10" s="7" customFormat="1" ht="15.75" customHeight="1" x14ac:dyDescent="0.25">
      <c r="A134" s="2234">
        <v>2.95</v>
      </c>
      <c r="B134" s="2224" t="s">
        <v>854</v>
      </c>
      <c r="C134" s="2224"/>
      <c r="D134" s="2224"/>
      <c r="E134" s="2224"/>
      <c r="F134" s="961"/>
      <c r="G134" s="546"/>
      <c r="H134" s="546"/>
      <c r="J134" s="749"/>
    </row>
    <row r="135" spans="1:10" s="7" customFormat="1" ht="15.75" customHeight="1" x14ac:dyDescent="0.25">
      <c r="A135" s="2234"/>
      <c r="B135" s="2224"/>
      <c r="C135" s="2224"/>
      <c r="D135" s="2224"/>
      <c r="E135" s="2224"/>
      <c r="F135" s="961"/>
      <c r="G135" s="636"/>
      <c r="H135" s="636"/>
      <c r="J135" s="749"/>
    </row>
    <row r="136" spans="1:10" s="7" customFormat="1" x14ac:dyDescent="0.25">
      <c r="A136" s="2234"/>
      <c r="B136" s="2224"/>
      <c r="C136" s="2224"/>
      <c r="D136" s="2224"/>
      <c r="E136" s="2224"/>
      <c r="F136" s="168"/>
      <c r="J136" s="749"/>
    </row>
    <row r="137" spans="1:10" s="7" customFormat="1" x14ac:dyDescent="0.25">
      <c r="E137" s="139"/>
      <c r="F137" s="168"/>
      <c r="J137" s="749"/>
    </row>
    <row r="138" spans="1:10" s="7" customFormat="1" x14ac:dyDescent="0.25">
      <c r="E138" s="139"/>
      <c r="F138" s="168"/>
      <c r="J138" s="749"/>
    </row>
    <row r="139" spans="1:10" s="7" customFormat="1" x14ac:dyDescent="0.25">
      <c r="E139" s="139"/>
      <c r="F139" s="168"/>
      <c r="J139" s="749"/>
    </row>
    <row r="140" spans="1:10" s="7" customFormat="1" x14ac:dyDescent="0.25">
      <c r="E140" s="139"/>
      <c r="F140" s="168"/>
      <c r="J140" s="749"/>
    </row>
    <row r="141" spans="1:10" s="7" customFormat="1" x14ac:dyDescent="0.25">
      <c r="E141" s="139"/>
      <c r="F141" s="168"/>
      <c r="J141" s="749"/>
    </row>
    <row r="142" spans="1:10" s="7" customFormat="1" x14ac:dyDescent="0.25">
      <c r="E142" s="139"/>
      <c r="F142" s="168"/>
      <c r="J142" s="749"/>
    </row>
    <row r="143" spans="1:10" s="7" customFormat="1" x14ac:dyDescent="0.25">
      <c r="E143" s="139"/>
      <c r="F143" s="168"/>
      <c r="J143" s="749"/>
    </row>
    <row r="144" spans="1:10" s="7" customFormat="1" x14ac:dyDescent="0.25">
      <c r="E144" s="139"/>
      <c r="F144" s="168"/>
      <c r="J144" s="749"/>
    </row>
    <row r="145" spans="5:10" s="7" customFormat="1" x14ac:dyDescent="0.25">
      <c r="E145" s="139"/>
      <c r="F145" s="168"/>
      <c r="J145" s="749"/>
    </row>
    <row r="146" spans="5:10" s="7" customFormat="1" x14ac:dyDescent="0.25">
      <c r="E146" s="139"/>
      <c r="F146" s="168"/>
      <c r="J146" s="749"/>
    </row>
    <row r="147" spans="5:10" s="7" customFormat="1" x14ac:dyDescent="0.25">
      <c r="E147" s="139"/>
      <c r="F147" s="168"/>
      <c r="J147" s="749"/>
    </row>
    <row r="148" spans="5:10" s="7" customFormat="1" x14ac:dyDescent="0.25">
      <c r="E148" s="139"/>
      <c r="F148" s="168"/>
      <c r="J148" s="749"/>
    </row>
    <row r="149" spans="5:10" s="7" customFormat="1" x14ac:dyDescent="0.25">
      <c r="E149" s="139"/>
      <c r="F149" s="168"/>
      <c r="J149" s="749"/>
    </row>
    <row r="150" spans="5:10" s="7" customFormat="1" x14ac:dyDescent="0.25">
      <c r="E150" s="139"/>
      <c r="F150" s="168"/>
      <c r="J150" s="749"/>
    </row>
    <row r="151" spans="5:10" s="7" customFormat="1" x14ac:dyDescent="0.25">
      <c r="E151" s="139"/>
      <c r="F151" s="168"/>
      <c r="J151" s="749"/>
    </row>
    <row r="152" spans="5:10" s="7" customFormat="1" x14ac:dyDescent="0.25">
      <c r="E152" s="139"/>
      <c r="F152" s="168"/>
      <c r="J152" s="749"/>
    </row>
    <row r="153" spans="5:10" s="7" customFormat="1" x14ac:dyDescent="0.25">
      <c r="E153" s="139"/>
      <c r="F153" s="168"/>
      <c r="J153" s="749"/>
    </row>
    <row r="154" spans="5:10" s="7" customFormat="1" x14ac:dyDescent="0.25">
      <c r="E154" s="139"/>
      <c r="F154" s="168"/>
      <c r="J154" s="749"/>
    </row>
    <row r="155" spans="5:10" s="7" customFormat="1" x14ac:dyDescent="0.25">
      <c r="E155" s="139"/>
      <c r="F155" s="168"/>
      <c r="J155" s="749"/>
    </row>
    <row r="156" spans="5:10" s="7" customFormat="1" x14ac:dyDescent="0.25">
      <c r="E156" s="139"/>
      <c r="F156" s="168"/>
      <c r="J156" s="749"/>
    </row>
    <row r="157" spans="5:10" s="7" customFormat="1" x14ac:dyDescent="0.25">
      <c r="E157" s="139"/>
      <c r="F157" s="168"/>
      <c r="J157" s="749"/>
    </row>
    <row r="158" spans="5:10" s="7" customFormat="1" x14ac:dyDescent="0.25">
      <c r="E158" s="139"/>
      <c r="F158" s="168"/>
      <c r="J158" s="749"/>
    </row>
    <row r="159" spans="5:10" s="7" customFormat="1" x14ac:dyDescent="0.25">
      <c r="E159" s="139"/>
      <c r="F159" s="168"/>
      <c r="J159" s="749"/>
    </row>
    <row r="160" spans="5:10" s="7" customFormat="1" x14ac:dyDescent="0.25">
      <c r="E160" s="139"/>
      <c r="F160" s="168"/>
      <c r="J160" s="749"/>
    </row>
    <row r="161" spans="5:10" s="7" customFormat="1" x14ac:dyDescent="0.25">
      <c r="E161" s="139"/>
      <c r="F161" s="168"/>
      <c r="J161" s="749"/>
    </row>
    <row r="162" spans="5:10" s="7" customFormat="1" x14ac:dyDescent="0.25">
      <c r="E162" s="139"/>
      <c r="F162" s="168"/>
      <c r="J162" s="749"/>
    </row>
    <row r="163" spans="5:10" s="7" customFormat="1" x14ac:dyDescent="0.25">
      <c r="E163" s="139"/>
      <c r="F163" s="168"/>
      <c r="J163" s="749"/>
    </row>
    <row r="164" spans="5:10" s="7" customFormat="1" x14ac:dyDescent="0.25">
      <c r="E164" s="139"/>
      <c r="F164" s="168"/>
      <c r="J164" s="749"/>
    </row>
    <row r="165" spans="5:10" s="7" customFormat="1" x14ac:dyDescent="0.25">
      <c r="E165" s="139"/>
      <c r="F165" s="168"/>
      <c r="J165" s="749"/>
    </row>
    <row r="166" spans="5:10" s="7" customFormat="1" x14ac:dyDescent="0.25">
      <c r="E166" s="139"/>
      <c r="F166" s="168"/>
      <c r="J166" s="749"/>
    </row>
    <row r="167" spans="5:10" s="7" customFormat="1" x14ac:dyDescent="0.25">
      <c r="E167" s="139"/>
      <c r="F167" s="168"/>
      <c r="J167" s="749"/>
    </row>
    <row r="168" spans="5:10" s="7" customFormat="1" x14ac:dyDescent="0.25">
      <c r="E168" s="139"/>
      <c r="F168" s="168"/>
      <c r="J168" s="749"/>
    </row>
    <row r="169" spans="5:10" s="7" customFormat="1" x14ac:dyDescent="0.25">
      <c r="E169" s="139"/>
      <c r="F169" s="168"/>
      <c r="J169" s="749"/>
    </row>
    <row r="170" spans="5:10" s="7" customFormat="1" x14ac:dyDescent="0.25">
      <c r="E170" s="139"/>
      <c r="F170" s="168"/>
      <c r="J170" s="749"/>
    </row>
    <row r="171" spans="5:10" s="7" customFormat="1" x14ac:dyDescent="0.25">
      <c r="E171" s="139"/>
      <c r="F171" s="168"/>
      <c r="J171" s="749"/>
    </row>
    <row r="172" spans="5:10" s="7" customFormat="1" x14ac:dyDescent="0.25">
      <c r="E172" s="139"/>
      <c r="F172" s="168"/>
      <c r="J172" s="749"/>
    </row>
    <row r="173" spans="5:10" s="7" customFormat="1" x14ac:dyDescent="0.25">
      <c r="E173" s="139"/>
      <c r="F173" s="168"/>
      <c r="J173" s="749"/>
    </row>
    <row r="174" spans="5:10" s="7" customFormat="1" x14ac:dyDescent="0.25">
      <c r="E174" s="139"/>
      <c r="F174" s="168"/>
      <c r="J174" s="749"/>
    </row>
    <row r="175" spans="5:10" s="7" customFormat="1" x14ac:dyDescent="0.25">
      <c r="E175" s="139"/>
      <c r="F175" s="168"/>
      <c r="J175" s="749"/>
    </row>
    <row r="176" spans="5:10" s="7" customFormat="1" x14ac:dyDescent="0.25">
      <c r="E176" s="139"/>
      <c r="F176" s="168"/>
      <c r="J176" s="749"/>
    </row>
    <row r="177" spans="5:10" s="7" customFormat="1" x14ac:dyDescent="0.25">
      <c r="E177" s="139"/>
      <c r="F177" s="168"/>
      <c r="J177" s="749"/>
    </row>
    <row r="178" spans="5:10" s="7" customFormat="1" x14ac:dyDescent="0.25">
      <c r="E178" s="139"/>
      <c r="F178" s="168"/>
      <c r="J178" s="749"/>
    </row>
    <row r="179" spans="5:10" s="7" customFormat="1" x14ac:dyDescent="0.25">
      <c r="E179" s="139"/>
      <c r="F179" s="168"/>
      <c r="J179" s="749"/>
    </row>
    <row r="180" spans="5:10" s="7" customFormat="1" x14ac:dyDescent="0.25">
      <c r="E180" s="139"/>
      <c r="F180" s="168"/>
      <c r="J180" s="749"/>
    </row>
    <row r="181" spans="5:10" s="7" customFormat="1" x14ac:dyDescent="0.25">
      <c r="E181" s="139"/>
      <c r="F181" s="168"/>
      <c r="J181" s="749"/>
    </row>
    <row r="182" spans="5:10" s="7" customFormat="1" x14ac:dyDescent="0.25">
      <c r="E182" s="139"/>
      <c r="F182" s="168"/>
      <c r="J182" s="749"/>
    </row>
    <row r="183" spans="5:10" s="7" customFormat="1" x14ac:dyDescent="0.25">
      <c r="E183" s="139"/>
      <c r="F183" s="168"/>
      <c r="J183" s="749"/>
    </row>
    <row r="184" spans="5:10" s="7" customFormat="1" x14ac:dyDescent="0.25">
      <c r="E184" s="139"/>
      <c r="F184" s="168"/>
      <c r="J184" s="749"/>
    </row>
    <row r="185" spans="5:10" s="7" customFormat="1" x14ac:dyDescent="0.25">
      <c r="E185" s="139"/>
      <c r="F185" s="168"/>
      <c r="J185" s="749"/>
    </row>
    <row r="186" spans="5:10" s="7" customFormat="1" x14ac:dyDescent="0.25">
      <c r="E186" s="139"/>
      <c r="F186" s="168"/>
      <c r="J186" s="749"/>
    </row>
    <row r="187" spans="5:10" s="7" customFormat="1" x14ac:dyDescent="0.25">
      <c r="E187" s="139"/>
      <c r="F187" s="168"/>
      <c r="J187" s="749"/>
    </row>
    <row r="188" spans="5:10" s="7" customFormat="1" x14ac:dyDescent="0.25">
      <c r="E188" s="139"/>
      <c r="F188" s="168"/>
      <c r="J188" s="749"/>
    </row>
    <row r="189" spans="5:10" s="7" customFormat="1" x14ac:dyDescent="0.25">
      <c r="E189" s="139"/>
      <c r="F189" s="168"/>
      <c r="J189" s="749"/>
    </row>
    <row r="190" spans="5:10" s="7" customFormat="1" x14ac:dyDescent="0.25">
      <c r="E190" s="139"/>
      <c r="F190" s="168"/>
      <c r="J190" s="749"/>
    </row>
    <row r="191" spans="5:10" s="7" customFormat="1" x14ac:dyDescent="0.25">
      <c r="E191" s="139"/>
      <c r="F191" s="168"/>
      <c r="J191" s="749"/>
    </row>
    <row r="192" spans="5:10" s="7" customFormat="1" x14ac:dyDescent="0.25">
      <c r="E192" s="139"/>
      <c r="F192" s="168"/>
      <c r="J192" s="749"/>
    </row>
    <row r="193" spans="5:10" s="7" customFormat="1" x14ac:dyDescent="0.25">
      <c r="E193" s="139"/>
      <c r="F193" s="168"/>
      <c r="J193" s="749"/>
    </row>
    <row r="194" spans="5:10" s="7" customFormat="1" x14ac:dyDescent="0.25">
      <c r="E194" s="139"/>
      <c r="F194" s="168"/>
      <c r="J194" s="749"/>
    </row>
    <row r="195" spans="5:10" s="7" customFormat="1" x14ac:dyDescent="0.25">
      <c r="E195" s="139"/>
      <c r="F195" s="168"/>
      <c r="J195" s="749"/>
    </row>
    <row r="196" spans="5:10" s="7" customFormat="1" x14ac:dyDescent="0.25">
      <c r="E196" s="139"/>
      <c r="F196" s="168"/>
      <c r="J196" s="749"/>
    </row>
    <row r="197" spans="5:10" s="7" customFormat="1" x14ac:dyDescent="0.25">
      <c r="E197" s="139"/>
      <c r="F197" s="168"/>
      <c r="J197" s="749"/>
    </row>
    <row r="198" spans="5:10" s="7" customFormat="1" x14ac:dyDescent="0.25">
      <c r="E198" s="139"/>
      <c r="F198" s="168"/>
      <c r="J198" s="749"/>
    </row>
    <row r="199" spans="5:10" s="7" customFormat="1" x14ac:dyDescent="0.25">
      <c r="E199" s="139"/>
      <c r="F199" s="168"/>
      <c r="J199" s="749"/>
    </row>
    <row r="200" spans="5:10" s="7" customFormat="1" x14ac:dyDescent="0.25">
      <c r="E200" s="139"/>
      <c r="F200" s="168"/>
      <c r="J200" s="749"/>
    </row>
    <row r="201" spans="5:10" s="7" customFormat="1" x14ac:dyDescent="0.25">
      <c r="E201" s="139"/>
      <c r="F201" s="168"/>
      <c r="J201" s="749"/>
    </row>
    <row r="202" spans="5:10" s="7" customFormat="1" x14ac:dyDescent="0.25">
      <c r="E202" s="139"/>
      <c r="F202" s="168"/>
      <c r="J202" s="749"/>
    </row>
    <row r="203" spans="5:10" s="7" customFormat="1" x14ac:dyDescent="0.25">
      <c r="E203" s="139"/>
      <c r="F203" s="168"/>
      <c r="J203" s="749"/>
    </row>
    <row r="204" spans="5:10" s="7" customFormat="1" x14ac:dyDescent="0.25">
      <c r="E204" s="139"/>
      <c r="F204" s="168"/>
      <c r="J204" s="749"/>
    </row>
    <row r="205" spans="5:10" s="7" customFormat="1" x14ac:dyDescent="0.25">
      <c r="E205" s="139"/>
      <c r="F205" s="168"/>
      <c r="J205" s="749"/>
    </row>
    <row r="206" spans="5:10" s="7" customFormat="1" x14ac:dyDescent="0.25">
      <c r="E206" s="139"/>
      <c r="F206" s="168"/>
      <c r="J206" s="749"/>
    </row>
    <row r="207" spans="5:10" s="7" customFormat="1" x14ac:dyDescent="0.25">
      <c r="E207" s="139"/>
      <c r="F207" s="168"/>
      <c r="J207" s="749"/>
    </row>
    <row r="208" spans="5:10" s="7" customFormat="1" x14ac:dyDescent="0.25">
      <c r="E208" s="139"/>
      <c r="F208" s="168"/>
      <c r="J208" s="749"/>
    </row>
    <row r="209" spans="5:10" s="7" customFormat="1" x14ac:dyDescent="0.25">
      <c r="E209" s="139"/>
      <c r="F209" s="168"/>
      <c r="J209" s="749"/>
    </row>
    <row r="210" spans="5:10" s="7" customFormat="1" x14ac:dyDescent="0.25">
      <c r="E210" s="139"/>
      <c r="F210" s="168"/>
      <c r="J210" s="749"/>
    </row>
    <row r="211" spans="5:10" s="7" customFormat="1" x14ac:dyDescent="0.25">
      <c r="E211" s="139"/>
      <c r="F211" s="168"/>
      <c r="J211" s="749"/>
    </row>
    <row r="212" spans="5:10" s="7" customFormat="1" x14ac:dyDescent="0.25">
      <c r="E212" s="139"/>
      <c r="F212" s="168"/>
      <c r="J212" s="749"/>
    </row>
    <row r="213" spans="5:10" s="7" customFormat="1" x14ac:dyDescent="0.25">
      <c r="E213" s="139"/>
      <c r="F213" s="168"/>
      <c r="J213" s="749"/>
    </row>
    <row r="214" spans="5:10" s="7" customFormat="1" x14ac:dyDescent="0.25">
      <c r="E214" s="139"/>
      <c r="F214" s="168"/>
      <c r="J214" s="749"/>
    </row>
    <row r="215" spans="5:10" s="7" customFormat="1" x14ac:dyDescent="0.25">
      <c r="E215" s="139"/>
      <c r="F215" s="168"/>
      <c r="J215" s="749"/>
    </row>
    <row r="216" spans="5:10" s="7" customFormat="1" x14ac:dyDescent="0.25">
      <c r="E216" s="139"/>
      <c r="F216" s="168"/>
      <c r="J216" s="749"/>
    </row>
    <row r="217" spans="5:10" s="7" customFormat="1" x14ac:dyDescent="0.25">
      <c r="E217" s="139"/>
      <c r="F217" s="168"/>
      <c r="J217" s="749"/>
    </row>
    <row r="218" spans="5:10" s="7" customFormat="1" x14ac:dyDescent="0.25">
      <c r="E218" s="139"/>
      <c r="F218" s="168"/>
      <c r="J218" s="749"/>
    </row>
    <row r="219" spans="5:10" s="7" customFormat="1" x14ac:dyDescent="0.25">
      <c r="E219" s="139"/>
      <c r="F219" s="168"/>
      <c r="J219" s="749"/>
    </row>
    <row r="220" spans="5:10" s="7" customFormat="1" x14ac:dyDescent="0.25">
      <c r="E220" s="139"/>
      <c r="F220" s="168"/>
      <c r="J220" s="749"/>
    </row>
    <row r="221" spans="5:10" s="7" customFormat="1" x14ac:dyDescent="0.25">
      <c r="E221" s="139"/>
      <c r="F221" s="168"/>
      <c r="J221" s="749"/>
    </row>
    <row r="222" spans="5:10" s="7" customFormat="1" x14ac:dyDescent="0.25">
      <c r="E222" s="139"/>
      <c r="F222" s="168"/>
      <c r="J222" s="749"/>
    </row>
    <row r="223" spans="5:10" s="7" customFormat="1" x14ac:dyDescent="0.25">
      <c r="E223" s="139"/>
      <c r="F223" s="168"/>
      <c r="J223" s="749"/>
    </row>
    <row r="224" spans="5:10" s="7" customFormat="1" x14ac:dyDescent="0.25">
      <c r="E224" s="139"/>
      <c r="F224" s="168"/>
      <c r="J224" s="749"/>
    </row>
    <row r="225" spans="5:10" s="7" customFormat="1" x14ac:dyDescent="0.25">
      <c r="E225" s="139"/>
      <c r="F225" s="168"/>
      <c r="J225" s="749"/>
    </row>
    <row r="226" spans="5:10" s="7" customFormat="1" x14ac:dyDescent="0.25">
      <c r="E226" s="139"/>
      <c r="F226" s="168"/>
      <c r="J226" s="749"/>
    </row>
    <row r="227" spans="5:10" s="7" customFormat="1" x14ac:dyDescent="0.25">
      <c r="E227" s="139"/>
      <c r="F227" s="168"/>
      <c r="J227" s="749"/>
    </row>
    <row r="228" spans="5:10" s="7" customFormat="1" x14ac:dyDescent="0.25">
      <c r="E228" s="139"/>
      <c r="F228" s="168"/>
      <c r="J228" s="749"/>
    </row>
    <row r="229" spans="5:10" s="7" customFormat="1" x14ac:dyDescent="0.25">
      <c r="E229" s="139"/>
      <c r="F229" s="168"/>
      <c r="J229" s="749"/>
    </row>
    <row r="230" spans="5:10" s="7" customFormat="1" x14ac:dyDescent="0.25">
      <c r="E230" s="139"/>
      <c r="F230" s="168"/>
      <c r="J230" s="749"/>
    </row>
    <row r="231" spans="5:10" s="7" customFormat="1" x14ac:dyDescent="0.25">
      <c r="E231" s="139"/>
      <c r="F231" s="168"/>
      <c r="J231" s="749"/>
    </row>
    <row r="232" spans="5:10" s="7" customFormat="1" x14ac:dyDescent="0.25">
      <c r="E232" s="139"/>
      <c r="F232" s="168"/>
      <c r="J232" s="749"/>
    </row>
    <row r="233" spans="5:10" s="7" customFormat="1" x14ac:dyDescent="0.25">
      <c r="E233" s="139"/>
      <c r="F233" s="168"/>
      <c r="J233" s="749"/>
    </row>
    <row r="234" spans="5:10" s="7" customFormat="1" x14ac:dyDescent="0.25">
      <c r="E234" s="139"/>
      <c r="F234" s="168"/>
      <c r="J234" s="749"/>
    </row>
    <row r="235" spans="5:10" s="7" customFormat="1" x14ac:dyDescent="0.25">
      <c r="E235" s="139"/>
      <c r="F235" s="168"/>
      <c r="J235" s="749"/>
    </row>
    <row r="236" spans="5:10" s="7" customFormat="1" x14ac:dyDescent="0.25">
      <c r="E236" s="139"/>
      <c r="F236" s="168"/>
      <c r="J236" s="749"/>
    </row>
    <row r="237" spans="5:10" s="7" customFormat="1" x14ac:dyDescent="0.25">
      <c r="E237" s="139"/>
      <c r="F237" s="168"/>
      <c r="J237" s="749"/>
    </row>
    <row r="238" spans="5:10" s="7" customFormat="1" x14ac:dyDescent="0.25">
      <c r="E238" s="139"/>
      <c r="F238" s="168"/>
      <c r="J238" s="749"/>
    </row>
    <row r="239" spans="5:10" s="7" customFormat="1" x14ac:dyDescent="0.25">
      <c r="E239" s="139"/>
      <c r="F239" s="168"/>
      <c r="J239" s="749"/>
    </row>
    <row r="240" spans="5:10" s="7" customFormat="1" x14ac:dyDescent="0.25">
      <c r="E240" s="139"/>
      <c r="F240" s="168"/>
      <c r="J240" s="749"/>
    </row>
    <row r="241" spans="5:10" s="7" customFormat="1" x14ac:dyDescent="0.25">
      <c r="E241" s="139"/>
      <c r="F241" s="168"/>
      <c r="J241" s="749"/>
    </row>
    <row r="242" spans="5:10" s="7" customFormat="1" x14ac:dyDescent="0.25">
      <c r="E242" s="139"/>
      <c r="F242" s="168"/>
      <c r="J242" s="749"/>
    </row>
    <row r="243" spans="5:10" s="7" customFormat="1" x14ac:dyDescent="0.25">
      <c r="E243" s="139"/>
      <c r="F243" s="168"/>
      <c r="J243" s="749"/>
    </row>
    <row r="244" spans="5:10" s="7" customFormat="1" x14ac:dyDescent="0.25">
      <c r="E244" s="139"/>
      <c r="F244" s="168"/>
      <c r="J244" s="749"/>
    </row>
    <row r="245" spans="5:10" s="7" customFormat="1" x14ac:dyDescent="0.25">
      <c r="E245" s="139"/>
      <c r="F245" s="168"/>
      <c r="J245" s="749"/>
    </row>
    <row r="246" spans="5:10" s="7" customFormat="1" x14ac:dyDescent="0.25">
      <c r="E246" s="139"/>
      <c r="F246" s="168"/>
      <c r="J246" s="749"/>
    </row>
    <row r="247" spans="5:10" s="7" customFormat="1" x14ac:dyDescent="0.25">
      <c r="E247" s="139"/>
      <c r="F247" s="168"/>
      <c r="J247" s="749"/>
    </row>
    <row r="248" spans="5:10" s="7" customFormat="1" x14ac:dyDescent="0.25">
      <c r="E248" s="139"/>
      <c r="F248" s="168"/>
      <c r="J248" s="749"/>
    </row>
    <row r="249" spans="5:10" s="7" customFormat="1" x14ac:dyDescent="0.25">
      <c r="E249" s="139"/>
      <c r="F249" s="168"/>
      <c r="J249" s="749"/>
    </row>
    <row r="250" spans="5:10" s="7" customFormat="1" x14ac:dyDescent="0.25">
      <c r="E250" s="139"/>
      <c r="F250" s="168"/>
      <c r="J250" s="749"/>
    </row>
    <row r="251" spans="5:10" s="7" customFormat="1" x14ac:dyDescent="0.25">
      <c r="E251" s="139"/>
      <c r="F251" s="168"/>
      <c r="J251" s="749"/>
    </row>
    <row r="252" spans="5:10" s="7" customFormat="1" x14ac:dyDescent="0.25">
      <c r="E252" s="139"/>
      <c r="F252" s="168"/>
      <c r="J252" s="749"/>
    </row>
    <row r="253" spans="5:10" s="7" customFormat="1" x14ac:dyDescent="0.25">
      <c r="E253" s="139"/>
      <c r="F253" s="168"/>
      <c r="J253" s="749"/>
    </row>
    <row r="254" spans="5:10" s="7" customFormat="1" x14ac:dyDescent="0.25">
      <c r="E254" s="139"/>
      <c r="F254" s="168"/>
      <c r="J254" s="749"/>
    </row>
    <row r="255" spans="5:10" s="7" customFormat="1" x14ac:dyDescent="0.25">
      <c r="E255" s="139"/>
      <c r="F255" s="168"/>
      <c r="J255" s="749"/>
    </row>
    <row r="256" spans="5:10" s="7" customFormat="1" x14ac:dyDescent="0.25">
      <c r="E256" s="139"/>
      <c r="F256" s="168"/>
      <c r="J256" s="749"/>
    </row>
    <row r="257" spans="5:10" s="7" customFormat="1" x14ac:dyDescent="0.25">
      <c r="E257" s="139"/>
      <c r="F257" s="168"/>
      <c r="J257" s="749"/>
    </row>
    <row r="258" spans="5:10" s="7" customFormat="1" x14ac:dyDescent="0.25">
      <c r="E258" s="139"/>
      <c r="F258" s="168"/>
      <c r="J258" s="749"/>
    </row>
    <row r="259" spans="5:10" s="7" customFormat="1" x14ac:dyDescent="0.25">
      <c r="E259" s="139"/>
      <c r="F259" s="168"/>
      <c r="J259" s="749"/>
    </row>
    <row r="260" spans="5:10" s="7" customFormat="1" x14ac:dyDescent="0.25">
      <c r="E260" s="139"/>
      <c r="F260" s="168"/>
      <c r="J260" s="749"/>
    </row>
    <row r="261" spans="5:10" s="7" customFormat="1" x14ac:dyDescent="0.25">
      <c r="E261" s="139"/>
      <c r="F261" s="168"/>
      <c r="J261" s="749"/>
    </row>
    <row r="262" spans="5:10" s="7" customFormat="1" x14ac:dyDescent="0.25">
      <c r="E262" s="139"/>
      <c r="F262" s="168"/>
      <c r="J262" s="749"/>
    </row>
    <row r="263" spans="5:10" s="7" customFormat="1" x14ac:dyDescent="0.25">
      <c r="E263" s="139"/>
      <c r="F263" s="168"/>
      <c r="J263" s="749"/>
    </row>
    <row r="264" spans="5:10" s="7" customFormat="1" x14ac:dyDescent="0.25">
      <c r="E264" s="139"/>
      <c r="F264" s="168"/>
      <c r="J264" s="749"/>
    </row>
    <row r="265" spans="5:10" s="7" customFormat="1" x14ac:dyDescent="0.25">
      <c r="E265" s="139"/>
      <c r="F265" s="168"/>
      <c r="J265" s="749"/>
    </row>
    <row r="266" spans="5:10" s="7" customFormat="1" x14ac:dyDescent="0.25">
      <c r="E266" s="139"/>
      <c r="F266" s="168"/>
      <c r="J266" s="749"/>
    </row>
    <row r="267" spans="5:10" s="7" customFormat="1" x14ac:dyDescent="0.25">
      <c r="E267" s="139"/>
      <c r="F267" s="168"/>
      <c r="J267" s="749"/>
    </row>
    <row r="268" spans="5:10" s="7" customFormat="1" x14ac:dyDescent="0.25">
      <c r="E268" s="139"/>
      <c r="F268" s="168"/>
      <c r="J268" s="749"/>
    </row>
    <row r="269" spans="5:10" s="7" customFormat="1" x14ac:dyDescent="0.25">
      <c r="E269" s="139"/>
      <c r="F269" s="168"/>
      <c r="J269" s="749"/>
    </row>
    <row r="270" spans="5:10" s="7" customFormat="1" x14ac:dyDescent="0.25">
      <c r="E270" s="139"/>
      <c r="F270" s="168"/>
      <c r="J270" s="749"/>
    </row>
    <row r="271" spans="5:10" s="7" customFormat="1" x14ac:dyDescent="0.25">
      <c r="E271" s="139"/>
      <c r="F271" s="168"/>
      <c r="J271" s="749"/>
    </row>
    <row r="272" spans="5:10" s="7" customFormat="1" x14ac:dyDescent="0.25">
      <c r="E272" s="139"/>
      <c r="F272" s="168"/>
      <c r="J272" s="749"/>
    </row>
    <row r="273" spans="5:10" s="7" customFormat="1" x14ac:dyDescent="0.25">
      <c r="E273" s="139"/>
      <c r="F273" s="168"/>
      <c r="J273" s="749"/>
    </row>
    <row r="274" spans="5:10" s="7" customFormat="1" x14ac:dyDescent="0.25">
      <c r="E274" s="139"/>
      <c r="F274" s="168"/>
      <c r="J274" s="749"/>
    </row>
    <row r="275" spans="5:10" s="7" customFormat="1" x14ac:dyDescent="0.25">
      <c r="E275" s="139"/>
      <c r="F275" s="168"/>
      <c r="J275" s="749"/>
    </row>
    <row r="276" spans="5:10" s="7" customFormat="1" x14ac:dyDescent="0.25">
      <c r="E276" s="139"/>
      <c r="F276" s="168"/>
      <c r="J276" s="749"/>
    </row>
    <row r="277" spans="5:10" s="7" customFormat="1" x14ac:dyDescent="0.25">
      <c r="E277" s="139"/>
      <c r="F277" s="168"/>
      <c r="J277" s="749"/>
    </row>
    <row r="278" spans="5:10" s="7" customFormat="1" x14ac:dyDescent="0.25">
      <c r="E278" s="139"/>
      <c r="F278" s="168"/>
      <c r="J278" s="749"/>
    </row>
    <row r="279" spans="5:10" s="7" customFormat="1" x14ac:dyDescent="0.25">
      <c r="E279" s="139"/>
      <c r="F279" s="168"/>
      <c r="J279" s="749"/>
    </row>
    <row r="280" spans="5:10" s="7" customFormat="1" x14ac:dyDescent="0.25">
      <c r="E280" s="139"/>
      <c r="F280" s="168"/>
      <c r="J280" s="749"/>
    </row>
    <row r="281" spans="5:10" s="7" customFormat="1" x14ac:dyDescent="0.25">
      <c r="E281" s="139"/>
      <c r="F281" s="168"/>
      <c r="J281" s="749"/>
    </row>
    <row r="282" spans="5:10" s="7" customFormat="1" x14ac:dyDescent="0.25">
      <c r="E282" s="139"/>
      <c r="F282" s="168"/>
      <c r="J282" s="749"/>
    </row>
    <row r="283" spans="5:10" s="7" customFormat="1" x14ac:dyDescent="0.25">
      <c r="E283" s="139"/>
      <c r="F283" s="168"/>
      <c r="J283" s="749"/>
    </row>
    <row r="284" spans="5:10" s="7" customFormat="1" x14ac:dyDescent="0.25">
      <c r="E284" s="139"/>
      <c r="F284" s="168"/>
      <c r="J284" s="749"/>
    </row>
    <row r="285" spans="5:10" s="7" customFormat="1" x14ac:dyDescent="0.25">
      <c r="E285" s="139"/>
      <c r="F285" s="168"/>
      <c r="J285" s="749"/>
    </row>
    <row r="286" spans="5:10" s="7" customFormat="1" x14ac:dyDescent="0.25">
      <c r="E286" s="139"/>
      <c r="F286" s="168"/>
      <c r="J286" s="749"/>
    </row>
    <row r="287" spans="5:10" s="7" customFormat="1" x14ac:dyDescent="0.25">
      <c r="E287" s="139"/>
      <c r="F287" s="168"/>
      <c r="J287" s="749"/>
    </row>
    <row r="288" spans="5:10" s="7" customFormat="1" x14ac:dyDescent="0.25">
      <c r="E288" s="139"/>
      <c r="F288" s="168"/>
      <c r="J288" s="749"/>
    </row>
    <row r="289" spans="5:10" s="7" customFormat="1" x14ac:dyDescent="0.25">
      <c r="E289" s="139"/>
      <c r="F289" s="168"/>
      <c r="J289" s="749"/>
    </row>
    <row r="290" spans="5:10" s="7" customFormat="1" x14ac:dyDescent="0.25">
      <c r="E290" s="139"/>
      <c r="F290" s="168"/>
      <c r="J290" s="749"/>
    </row>
    <row r="291" spans="5:10" s="7" customFormat="1" x14ac:dyDescent="0.25">
      <c r="E291" s="139"/>
      <c r="F291" s="168"/>
      <c r="J291" s="749"/>
    </row>
    <row r="292" spans="5:10" s="7" customFormat="1" x14ac:dyDescent="0.25">
      <c r="E292" s="139"/>
      <c r="F292" s="168"/>
      <c r="J292" s="749"/>
    </row>
    <row r="293" spans="5:10" s="7" customFormat="1" x14ac:dyDescent="0.25">
      <c r="E293" s="139"/>
      <c r="F293" s="168"/>
      <c r="J293" s="749"/>
    </row>
    <row r="294" spans="5:10" s="7" customFormat="1" x14ac:dyDescent="0.25">
      <c r="E294" s="139"/>
      <c r="F294" s="168"/>
      <c r="J294" s="749"/>
    </row>
    <row r="295" spans="5:10" s="7" customFormat="1" x14ac:dyDescent="0.25">
      <c r="E295" s="139"/>
      <c r="F295" s="168"/>
      <c r="J295" s="749"/>
    </row>
    <row r="296" spans="5:10" s="7" customFormat="1" x14ac:dyDescent="0.25">
      <c r="E296" s="139"/>
      <c r="F296" s="168"/>
      <c r="J296" s="749"/>
    </row>
    <row r="297" spans="5:10" s="7" customFormat="1" x14ac:dyDescent="0.25">
      <c r="E297" s="139"/>
      <c r="F297" s="168"/>
      <c r="J297" s="749"/>
    </row>
    <row r="298" spans="5:10" s="7" customFormat="1" x14ac:dyDescent="0.25">
      <c r="E298" s="139"/>
      <c r="F298" s="168"/>
      <c r="J298" s="749"/>
    </row>
    <row r="299" spans="5:10" s="7" customFormat="1" x14ac:dyDescent="0.25">
      <c r="E299" s="139"/>
      <c r="F299" s="168"/>
      <c r="J299" s="749"/>
    </row>
    <row r="300" spans="5:10" s="7" customFormat="1" x14ac:dyDescent="0.25">
      <c r="E300" s="139"/>
      <c r="F300" s="168"/>
      <c r="J300" s="749"/>
    </row>
    <row r="301" spans="5:10" s="7" customFormat="1" x14ac:dyDescent="0.25">
      <c r="E301" s="139"/>
      <c r="F301" s="168"/>
      <c r="J301" s="749"/>
    </row>
    <row r="302" spans="5:10" s="7" customFormat="1" x14ac:dyDescent="0.25">
      <c r="E302" s="139"/>
      <c r="F302" s="168"/>
      <c r="J302" s="749"/>
    </row>
    <row r="303" spans="5:10" s="7" customFormat="1" x14ac:dyDescent="0.25">
      <c r="E303" s="139"/>
      <c r="F303" s="168"/>
      <c r="J303" s="749"/>
    </row>
    <row r="304" spans="5:10" s="7" customFormat="1" x14ac:dyDescent="0.25">
      <c r="E304" s="139"/>
      <c r="F304" s="168"/>
      <c r="J304" s="749"/>
    </row>
    <row r="305" spans="5:10" s="7" customFormat="1" x14ac:dyDescent="0.25">
      <c r="E305" s="139"/>
      <c r="F305" s="168"/>
      <c r="J305" s="749"/>
    </row>
    <row r="306" spans="5:10" s="7" customFormat="1" x14ac:dyDescent="0.25">
      <c r="E306" s="139"/>
      <c r="F306" s="168"/>
      <c r="J306" s="749"/>
    </row>
    <row r="307" spans="5:10" s="7" customFormat="1" x14ac:dyDescent="0.25">
      <c r="E307" s="139"/>
      <c r="F307" s="168"/>
      <c r="J307" s="749"/>
    </row>
    <row r="308" spans="5:10" s="7" customFormat="1" x14ac:dyDescent="0.25">
      <c r="E308" s="139"/>
      <c r="F308" s="168"/>
      <c r="J308" s="749"/>
    </row>
    <row r="309" spans="5:10" s="7" customFormat="1" x14ac:dyDescent="0.25">
      <c r="E309" s="139"/>
      <c r="F309" s="168"/>
      <c r="J309" s="749"/>
    </row>
    <row r="310" spans="5:10" s="7" customFormat="1" x14ac:dyDescent="0.25">
      <c r="E310" s="139"/>
      <c r="F310" s="168"/>
      <c r="J310" s="749"/>
    </row>
    <row r="311" spans="5:10" s="7" customFormat="1" x14ac:dyDescent="0.25">
      <c r="E311" s="139"/>
      <c r="F311" s="168"/>
      <c r="J311" s="749"/>
    </row>
    <row r="312" spans="5:10" s="7" customFormat="1" x14ac:dyDescent="0.25">
      <c r="E312" s="139"/>
      <c r="F312" s="168"/>
      <c r="J312" s="749"/>
    </row>
    <row r="313" spans="5:10" s="7" customFormat="1" x14ac:dyDescent="0.25">
      <c r="E313" s="139"/>
      <c r="F313" s="168"/>
      <c r="J313" s="749"/>
    </row>
    <row r="314" spans="5:10" s="7" customFormat="1" x14ac:dyDescent="0.25">
      <c r="E314" s="139"/>
      <c r="F314" s="168"/>
      <c r="J314" s="749"/>
    </row>
    <row r="315" spans="5:10" s="7" customFormat="1" x14ac:dyDescent="0.25">
      <c r="E315" s="139"/>
      <c r="F315" s="168"/>
      <c r="J315" s="749"/>
    </row>
    <row r="316" spans="5:10" s="7" customFormat="1" x14ac:dyDescent="0.25">
      <c r="E316" s="139"/>
      <c r="F316" s="168"/>
      <c r="J316" s="749"/>
    </row>
    <row r="317" spans="5:10" s="7" customFormat="1" x14ac:dyDescent="0.25">
      <c r="E317" s="139"/>
      <c r="F317" s="168"/>
      <c r="J317" s="749"/>
    </row>
    <row r="318" spans="5:10" s="7" customFormat="1" x14ac:dyDescent="0.25">
      <c r="E318" s="139"/>
      <c r="F318" s="168"/>
      <c r="J318" s="749"/>
    </row>
    <row r="319" spans="5:10" s="7" customFormat="1" x14ac:dyDescent="0.25">
      <c r="E319" s="139"/>
      <c r="F319" s="168"/>
      <c r="J319" s="749"/>
    </row>
    <row r="320" spans="5:10" s="7" customFormat="1" x14ac:dyDescent="0.25">
      <c r="E320" s="139"/>
      <c r="F320" s="168"/>
      <c r="J320" s="749"/>
    </row>
    <row r="321" spans="5:10" s="7" customFormat="1" x14ac:dyDescent="0.25">
      <c r="E321" s="139"/>
      <c r="F321" s="168"/>
      <c r="J321" s="749"/>
    </row>
    <row r="322" spans="5:10" s="7" customFormat="1" x14ac:dyDescent="0.25">
      <c r="E322" s="139"/>
      <c r="F322" s="168"/>
      <c r="J322" s="749"/>
    </row>
    <row r="323" spans="5:10" s="7" customFormat="1" x14ac:dyDescent="0.25">
      <c r="E323" s="139"/>
      <c r="F323" s="168"/>
      <c r="J323" s="749"/>
    </row>
    <row r="324" spans="5:10" s="7" customFormat="1" x14ac:dyDescent="0.25">
      <c r="E324" s="139"/>
      <c r="F324" s="168"/>
      <c r="J324" s="749"/>
    </row>
    <row r="325" spans="5:10" s="7" customFormat="1" x14ac:dyDescent="0.25">
      <c r="E325" s="139"/>
      <c r="F325" s="168"/>
      <c r="J325" s="749"/>
    </row>
    <row r="326" spans="5:10" s="7" customFormat="1" x14ac:dyDescent="0.25">
      <c r="E326" s="139"/>
      <c r="F326" s="168"/>
      <c r="J326" s="749"/>
    </row>
    <row r="327" spans="5:10" s="7" customFormat="1" x14ac:dyDescent="0.25">
      <c r="E327" s="139"/>
      <c r="F327" s="168"/>
      <c r="J327" s="749"/>
    </row>
    <row r="328" spans="5:10" s="7" customFormat="1" x14ac:dyDescent="0.25">
      <c r="E328" s="139"/>
      <c r="F328" s="168"/>
      <c r="J328" s="749"/>
    </row>
    <row r="329" spans="5:10" s="7" customFormat="1" x14ac:dyDescent="0.25">
      <c r="E329" s="139"/>
      <c r="F329" s="168"/>
      <c r="J329" s="749"/>
    </row>
    <row r="330" spans="5:10" s="7" customFormat="1" x14ac:dyDescent="0.25">
      <c r="E330" s="139"/>
      <c r="F330" s="168"/>
      <c r="J330" s="749"/>
    </row>
    <row r="331" spans="5:10" s="7" customFormat="1" x14ac:dyDescent="0.25">
      <c r="E331" s="139"/>
      <c r="F331" s="168"/>
      <c r="J331" s="749"/>
    </row>
    <row r="332" spans="5:10" s="7" customFormat="1" x14ac:dyDescent="0.25">
      <c r="E332" s="139"/>
      <c r="F332" s="168"/>
      <c r="J332" s="749"/>
    </row>
    <row r="333" spans="5:10" s="7" customFormat="1" x14ac:dyDescent="0.25">
      <c r="E333" s="139"/>
      <c r="F333" s="168"/>
      <c r="J333" s="749"/>
    </row>
    <row r="334" spans="5:10" s="7" customFormat="1" x14ac:dyDescent="0.25">
      <c r="E334" s="139"/>
      <c r="F334" s="168"/>
      <c r="J334" s="749"/>
    </row>
    <row r="335" spans="5:10" s="7" customFormat="1" x14ac:dyDescent="0.25">
      <c r="E335" s="139"/>
      <c r="F335" s="168"/>
      <c r="J335" s="749"/>
    </row>
    <row r="336" spans="5:10" s="7" customFormat="1" x14ac:dyDescent="0.25">
      <c r="E336" s="139"/>
      <c r="F336" s="168"/>
      <c r="J336" s="749"/>
    </row>
    <row r="337" spans="5:10" s="7" customFormat="1" x14ac:dyDescent="0.25">
      <c r="E337" s="139"/>
      <c r="F337" s="168"/>
      <c r="J337" s="749"/>
    </row>
    <row r="338" spans="5:10" s="7" customFormat="1" x14ac:dyDescent="0.25">
      <c r="E338" s="139"/>
      <c r="F338" s="168"/>
      <c r="J338" s="749"/>
    </row>
    <row r="339" spans="5:10" s="7" customFormat="1" x14ac:dyDescent="0.25">
      <c r="E339" s="139"/>
      <c r="F339" s="168"/>
      <c r="J339" s="749"/>
    </row>
    <row r="340" spans="5:10" s="7" customFormat="1" x14ac:dyDescent="0.25">
      <c r="E340" s="139"/>
      <c r="F340" s="168"/>
      <c r="J340" s="749"/>
    </row>
    <row r="341" spans="5:10" s="7" customFormat="1" x14ac:dyDescent="0.25">
      <c r="E341" s="139"/>
      <c r="F341" s="168"/>
      <c r="J341" s="749"/>
    </row>
    <row r="342" spans="5:10" s="7" customFormat="1" x14ac:dyDescent="0.25">
      <c r="E342" s="139"/>
      <c r="F342" s="168"/>
      <c r="J342" s="749"/>
    </row>
    <row r="343" spans="5:10" s="7" customFormat="1" x14ac:dyDescent="0.25">
      <c r="E343" s="139"/>
      <c r="F343" s="168"/>
      <c r="J343" s="749"/>
    </row>
    <row r="344" spans="5:10" s="7" customFormat="1" x14ac:dyDescent="0.25">
      <c r="E344" s="139"/>
      <c r="F344" s="168"/>
      <c r="J344" s="749"/>
    </row>
    <row r="345" spans="5:10" s="7" customFormat="1" x14ac:dyDescent="0.25">
      <c r="E345" s="139"/>
      <c r="F345" s="168"/>
      <c r="J345" s="749"/>
    </row>
    <row r="346" spans="5:10" s="7" customFormat="1" x14ac:dyDescent="0.25">
      <c r="E346" s="139"/>
      <c r="F346" s="168"/>
      <c r="J346" s="749"/>
    </row>
    <row r="347" spans="5:10" s="7" customFormat="1" x14ac:dyDescent="0.25">
      <c r="E347" s="139"/>
      <c r="F347" s="168"/>
      <c r="J347" s="749"/>
    </row>
    <row r="348" spans="5:10" s="7" customFormat="1" x14ac:dyDescent="0.25">
      <c r="E348" s="139"/>
      <c r="F348" s="168"/>
      <c r="J348" s="749"/>
    </row>
    <row r="349" spans="5:10" s="7" customFormat="1" x14ac:dyDescent="0.25">
      <c r="E349" s="139"/>
      <c r="F349" s="168"/>
      <c r="J349" s="749"/>
    </row>
    <row r="350" spans="5:10" s="7" customFormat="1" x14ac:dyDescent="0.25">
      <c r="E350" s="139"/>
      <c r="F350" s="168"/>
      <c r="J350" s="749"/>
    </row>
    <row r="351" spans="5:10" s="7" customFormat="1" x14ac:dyDescent="0.25">
      <c r="E351" s="139"/>
      <c r="F351" s="168"/>
      <c r="J351" s="749"/>
    </row>
    <row r="352" spans="5:10" s="7" customFormat="1" x14ac:dyDescent="0.25">
      <c r="E352" s="139"/>
      <c r="F352" s="168"/>
      <c r="J352" s="749"/>
    </row>
    <row r="353" spans="5:10" s="7" customFormat="1" x14ac:dyDescent="0.25">
      <c r="E353" s="139"/>
      <c r="F353" s="168"/>
      <c r="J353" s="749"/>
    </row>
    <row r="354" spans="5:10" s="7" customFormat="1" x14ac:dyDescent="0.25">
      <c r="E354" s="139"/>
      <c r="F354" s="168"/>
      <c r="J354" s="749"/>
    </row>
    <row r="355" spans="5:10" s="7" customFormat="1" x14ac:dyDescent="0.25">
      <c r="E355" s="139"/>
      <c r="F355" s="168"/>
      <c r="J355" s="749"/>
    </row>
    <row r="356" spans="5:10" s="7" customFormat="1" x14ac:dyDescent="0.25">
      <c r="E356" s="139"/>
      <c r="F356" s="168"/>
      <c r="J356" s="749"/>
    </row>
    <row r="357" spans="5:10" s="7" customFormat="1" x14ac:dyDescent="0.25">
      <c r="E357" s="139"/>
      <c r="F357" s="168"/>
      <c r="J357" s="749"/>
    </row>
    <row r="358" spans="5:10" s="7" customFormat="1" x14ac:dyDescent="0.25">
      <c r="E358" s="139"/>
      <c r="F358" s="168"/>
      <c r="J358" s="749"/>
    </row>
    <row r="359" spans="5:10" s="7" customFormat="1" x14ac:dyDescent="0.25">
      <c r="E359" s="139"/>
      <c r="F359" s="168"/>
      <c r="J359" s="749"/>
    </row>
    <row r="360" spans="5:10" s="7" customFormat="1" x14ac:dyDescent="0.25">
      <c r="E360" s="139"/>
      <c r="F360" s="168"/>
      <c r="J360" s="749"/>
    </row>
    <row r="361" spans="5:10" s="7" customFormat="1" x14ac:dyDescent="0.25">
      <c r="E361" s="139"/>
      <c r="F361" s="168"/>
      <c r="J361" s="749"/>
    </row>
    <row r="362" spans="5:10" s="7" customFormat="1" x14ac:dyDescent="0.25">
      <c r="E362" s="139"/>
      <c r="F362" s="168"/>
      <c r="J362" s="749"/>
    </row>
    <row r="363" spans="5:10" s="7" customFormat="1" x14ac:dyDescent="0.25">
      <c r="E363" s="139"/>
      <c r="F363" s="168"/>
      <c r="J363" s="749"/>
    </row>
    <row r="364" spans="5:10" s="7" customFormat="1" x14ac:dyDescent="0.25">
      <c r="E364" s="139"/>
      <c r="F364" s="168"/>
      <c r="J364" s="749"/>
    </row>
    <row r="365" spans="5:10" s="7" customFormat="1" x14ac:dyDescent="0.25">
      <c r="E365" s="139"/>
      <c r="F365" s="168"/>
      <c r="J365" s="749"/>
    </row>
    <row r="366" spans="5:10" s="7" customFormat="1" x14ac:dyDescent="0.25">
      <c r="E366" s="139"/>
      <c r="F366" s="168"/>
      <c r="J366" s="749"/>
    </row>
    <row r="367" spans="5:10" s="7" customFormat="1" x14ac:dyDescent="0.25">
      <c r="E367" s="139"/>
      <c r="F367" s="168"/>
      <c r="J367" s="749"/>
    </row>
    <row r="368" spans="5:10" s="7" customFormat="1" x14ac:dyDescent="0.25">
      <c r="E368" s="139"/>
      <c r="F368" s="168"/>
      <c r="J368" s="749"/>
    </row>
    <row r="369" spans="5:10" s="7" customFormat="1" x14ac:dyDescent="0.25">
      <c r="E369" s="139"/>
      <c r="F369" s="168"/>
      <c r="J369" s="749"/>
    </row>
    <row r="370" spans="5:10" s="7" customFormat="1" x14ac:dyDescent="0.25">
      <c r="E370" s="139"/>
      <c r="F370" s="168"/>
      <c r="J370" s="749"/>
    </row>
    <row r="371" spans="5:10" s="7" customFormat="1" x14ac:dyDescent="0.25">
      <c r="E371" s="139"/>
      <c r="F371" s="168"/>
      <c r="J371" s="749"/>
    </row>
    <row r="372" spans="5:10" s="7" customFormat="1" x14ac:dyDescent="0.25">
      <c r="E372" s="139"/>
      <c r="F372" s="168"/>
      <c r="J372" s="749"/>
    </row>
    <row r="373" spans="5:10" s="7" customFormat="1" x14ac:dyDescent="0.25">
      <c r="E373" s="139"/>
      <c r="F373" s="168"/>
      <c r="J373" s="749"/>
    </row>
    <row r="374" spans="5:10" s="7" customFormat="1" x14ac:dyDescent="0.25">
      <c r="E374" s="139"/>
      <c r="F374" s="168"/>
      <c r="J374" s="749"/>
    </row>
    <row r="375" spans="5:10" s="7" customFormat="1" x14ac:dyDescent="0.25">
      <c r="E375" s="139"/>
      <c r="F375" s="168"/>
      <c r="J375" s="749"/>
    </row>
    <row r="376" spans="5:10" s="7" customFormat="1" x14ac:dyDescent="0.25">
      <c r="E376" s="139"/>
      <c r="F376" s="168"/>
      <c r="J376" s="749"/>
    </row>
    <row r="377" spans="5:10" s="7" customFormat="1" x14ac:dyDescent="0.25">
      <c r="E377" s="139"/>
      <c r="F377" s="168"/>
      <c r="J377" s="749"/>
    </row>
    <row r="378" spans="5:10" s="7" customFormat="1" x14ac:dyDescent="0.25">
      <c r="E378" s="139"/>
      <c r="F378" s="168"/>
      <c r="J378" s="749"/>
    </row>
    <row r="379" spans="5:10" s="7" customFormat="1" x14ac:dyDescent="0.25">
      <c r="E379" s="139"/>
      <c r="F379" s="168"/>
      <c r="J379" s="749"/>
    </row>
    <row r="380" spans="5:10" s="7" customFormat="1" x14ac:dyDescent="0.25">
      <c r="E380" s="139"/>
      <c r="F380" s="168"/>
      <c r="J380" s="749"/>
    </row>
    <row r="381" spans="5:10" s="7" customFormat="1" x14ac:dyDescent="0.25">
      <c r="E381" s="139"/>
      <c r="F381" s="168"/>
      <c r="J381" s="749"/>
    </row>
  </sheetData>
  <mergeCells count="33">
    <mergeCell ref="D25:J25"/>
    <mergeCell ref="A116:A117"/>
    <mergeCell ref="B110:E110"/>
    <mergeCell ref="B111:E111"/>
    <mergeCell ref="B112:E112"/>
    <mergeCell ref="A25:C25"/>
    <mergeCell ref="B107:E107"/>
    <mergeCell ref="B108:E108"/>
    <mergeCell ref="B109:E109"/>
    <mergeCell ref="B123:E127"/>
    <mergeCell ref="B128:E129"/>
    <mergeCell ref="G106:K106"/>
    <mergeCell ref="B116:E117"/>
    <mergeCell ref="H109:K110"/>
    <mergeCell ref="G109:G110"/>
    <mergeCell ref="H108:K108"/>
    <mergeCell ref="H107:K107"/>
    <mergeCell ref="A134:A136"/>
    <mergeCell ref="A113:A114"/>
    <mergeCell ref="B120:E120"/>
    <mergeCell ref="B131:E131"/>
    <mergeCell ref="B132:E132"/>
    <mergeCell ref="B118:E118"/>
    <mergeCell ref="B119:E119"/>
    <mergeCell ref="B134:E136"/>
    <mergeCell ref="A123:A127"/>
    <mergeCell ref="A128:A129"/>
    <mergeCell ref="B133:E133"/>
    <mergeCell ref="B113:E114"/>
    <mergeCell ref="B122:E122"/>
    <mergeCell ref="B121:E121"/>
    <mergeCell ref="B115:E115"/>
    <mergeCell ref="B130:E130"/>
  </mergeCells>
  <pageMargins left="0.23622047244094491" right="0.23622047244094491" top="0.19685039370078741" bottom="0.15748031496062992" header="0.11811023622047245" footer="0.11811023622047245"/>
  <pageSetup paperSize="8" scale="2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pageSetUpPr fitToPage="1"/>
  </sheetPr>
  <dimension ref="A1:AW374"/>
  <sheetViews>
    <sheetView zoomScale="75" zoomScaleNormal="75" workbookViewId="0">
      <selection activeCell="A8" sqref="A8"/>
    </sheetView>
  </sheetViews>
  <sheetFormatPr defaultRowHeight="15" x14ac:dyDescent="0.25"/>
  <cols>
    <col min="1" max="1" width="8.28515625" style="7" customWidth="1"/>
    <col min="2" max="2" width="54.5703125" style="7" customWidth="1"/>
    <col min="3" max="3" width="56.140625" bestFit="1" customWidth="1"/>
    <col min="4" max="4" width="3.140625" style="7" bestFit="1" customWidth="1"/>
    <col min="5" max="5" width="8.85546875" style="139" bestFit="1" customWidth="1"/>
    <col min="6" max="6" width="3.140625" style="168" customWidth="1"/>
    <col min="7" max="7" width="8.140625" style="7" customWidth="1"/>
    <col min="8" max="8" width="56" style="7" customWidth="1"/>
    <col min="9" max="9" width="3.140625" style="7" bestFit="1" customWidth="1"/>
    <col min="10" max="10" width="7.7109375" style="139" bestFit="1" customWidth="1"/>
    <col min="11" max="11" width="2.5703125" style="168" customWidth="1"/>
    <col min="12" max="12" width="9.140625" style="7"/>
    <col min="13" max="13" width="56.7109375" customWidth="1"/>
    <col min="14" max="14" width="3.140625" style="7" bestFit="1" customWidth="1"/>
    <col min="15" max="15" width="8.85546875" style="749" bestFit="1" customWidth="1"/>
    <col min="16" max="16" width="29.85546875" style="7" bestFit="1" customWidth="1"/>
    <col min="17" max="49" width="9.140625" style="7"/>
  </cols>
  <sheetData>
    <row r="1" spans="1:15" s="7" customFormat="1" x14ac:dyDescent="0.25">
      <c r="D1" s="226"/>
      <c r="E1" s="139"/>
      <c r="J1" s="139"/>
      <c r="O1" s="139"/>
    </row>
    <row r="2" spans="1:15" s="7" customFormat="1" x14ac:dyDescent="0.25">
      <c r="D2" s="226"/>
      <c r="E2" s="139"/>
      <c r="J2" s="139"/>
      <c r="O2" s="139"/>
    </row>
    <row r="3" spans="1:15" s="7" customFormat="1" x14ac:dyDescent="0.25">
      <c r="D3" s="226"/>
      <c r="E3" s="139"/>
      <c r="J3" s="139"/>
      <c r="O3" s="139"/>
    </row>
    <row r="4" spans="1:15" s="7" customFormat="1" ht="18" x14ac:dyDescent="0.25">
      <c r="B4" s="1001" t="s">
        <v>1268</v>
      </c>
      <c r="E4" s="139"/>
      <c r="J4" s="139"/>
      <c r="O4" s="139"/>
    </row>
    <row r="5" spans="1:15" s="7" customFormat="1" x14ac:dyDescent="0.25">
      <c r="D5" s="226"/>
      <c r="E5" s="139"/>
      <c r="J5" s="139"/>
      <c r="O5" s="139"/>
    </row>
    <row r="6" spans="1:15" s="7" customFormat="1" x14ac:dyDescent="0.25">
      <c r="D6" s="226"/>
      <c r="E6" s="139"/>
      <c r="J6" s="139"/>
      <c r="O6" s="139"/>
    </row>
    <row r="7" spans="1:15" s="7" customFormat="1" x14ac:dyDescent="0.25">
      <c r="D7" s="226"/>
      <c r="E7" s="139"/>
      <c r="J7" s="139"/>
      <c r="O7" s="139"/>
    </row>
    <row r="8" spans="1:15" s="134" customFormat="1" ht="15.75" x14ac:dyDescent="0.25">
      <c r="A8" s="1002" t="s">
        <v>131</v>
      </c>
      <c r="E8" s="815"/>
      <c r="F8" s="143"/>
      <c r="G8" s="737"/>
      <c r="H8" s="143"/>
      <c r="I8" s="143"/>
      <c r="J8" s="815"/>
      <c r="K8" s="143"/>
      <c r="O8" s="270"/>
    </row>
    <row r="9" spans="1:15" s="134" customFormat="1" ht="15.75" x14ac:dyDescent="0.25">
      <c r="A9" s="908">
        <v>1</v>
      </c>
      <c r="B9" s="710" t="s">
        <v>127</v>
      </c>
      <c r="C9" s="90" t="s">
        <v>128</v>
      </c>
      <c r="D9" s="143"/>
      <c r="E9" s="270"/>
      <c r="F9" s="143"/>
      <c r="G9" s="737"/>
      <c r="H9" s="143"/>
      <c r="I9" s="143"/>
      <c r="J9" s="815"/>
      <c r="K9" s="143"/>
      <c r="O9" s="270"/>
    </row>
    <row r="10" spans="1:15" s="7" customFormat="1" ht="15.75" x14ac:dyDescent="0.25">
      <c r="A10" s="908">
        <v>2</v>
      </c>
      <c r="B10" s="710" t="s">
        <v>90</v>
      </c>
      <c r="C10" s="2140" t="s">
        <v>94</v>
      </c>
      <c r="D10" s="2141"/>
      <c r="E10" s="1863"/>
      <c r="F10" s="979"/>
      <c r="G10" s="989"/>
      <c r="H10" s="174"/>
      <c r="I10" s="174"/>
      <c r="J10" s="139"/>
      <c r="K10" s="168"/>
      <c r="O10" s="749"/>
    </row>
    <row r="11" spans="1:15" s="7" customFormat="1" ht="15.75" x14ac:dyDescent="0.25">
      <c r="A11" s="908">
        <v>3</v>
      </c>
      <c r="B11" s="710" t="s">
        <v>91</v>
      </c>
      <c r="C11" s="2140" t="s">
        <v>96</v>
      </c>
      <c r="D11" s="2141"/>
      <c r="E11" s="1863"/>
      <c r="F11" s="979"/>
      <c r="G11" s="989"/>
      <c r="H11" s="174"/>
      <c r="I11" s="174"/>
      <c r="J11" s="139"/>
      <c r="K11" s="168"/>
      <c r="O11" s="749"/>
    </row>
    <row r="12" spans="1:15" s="7" customFormat="1" ht="15.75" x14ac:dyDescent="0.25">
      <c r="A12" s="908">
        <v>4</v>
      </c>
      <c r="B12" s="710" t="s">
        <v>101</v>
      </c>
      <c r="C12" s="2145">
        <v>43941</v>
      </c>
      <c r="D12" s="144"/>
      <c r="E12" s="1887"/>
      <c r="F12" s="144"/>
      <c r="G12" s="741"/>
      <c r="H12" s="175"/>
      <c r="I12" s="175"/>
      <c r="J12" s="815"/>
      <c r="K12" s="143"/>
      <c r="O12" s="749"/>
    </row>
    <row r="13" spans="1:15" s="7" customFormat="1" ht="15.75" x14ac:dyDescent="0.25">
      <c r="A13" s="908">
        <v>5</v>
      </c>
      <c r="B13" s="710" t="s">
        <v>123</v>
      </c>
      <c r="C13" s="668">
        <v>0.45520833333333338</v>
      </c>
      <c r="D13" s="145"/>
      <c r="E13" s="1888"/>
      <c r="F13" s="145"/>
      <c r="G13" s="741"/>
      <c r="H13" s="175"/>
      <c r="I13" s="175"/>
      <c r="J13" s="815"/>
      <c r="K13" s="143"/>
      <c r="O13" s="749"/>
    </row>
    <row r="14" spans="1:15" s="7" customFormat="1" ht="15.75" x14ac:dyDescent="0.25">
      <c r="A14" s="908">
        <v>6</v>
      </c>
      <c r="B14" s="710" t="s">
        <v>124</v>
      </c>
      <c r="C14" s="2145" t="s">
        <v>125</v>
      </c>
      <c r="D14" s="144"/>
      <c r="E14" s="1887"/>
      <c r="F14" s="144"/>
      <c r="G14" s="741"/>
      <c r="H14" s="175"/>
      <c r="I14" s="175"/>
      <c r="J14" s="815"/>
      <c r="K14" s="143"/>
      <c r="O14" s="749"/>
    </row>
    <row r="15" spans="1:15" s="7" customFormat="1" ht="15.75" x14ac:dyDescent="0.25">
      <c r="A15" s="908">
        <v>7</v>
      </c>
      <c r="B15" s="710" t="s">
        <v>102</v>
      </c>
      <c r="C15" s="2145">
        <v>43942</v>
      </c>
      <c r="D15" s="144"/>
      <c r="E15" s="1887"/>
      <c r="F15" s="144"/>
      <c r="G15" s="741"/>
      <c r="H15" s="175"/>
      <c r="I15" s="175"/>
      <c r="J15" s="815"/>
      <c r="K15" s="143"/>
      <c r="O15" s="749"/>
    </row>
    <row r="16" spans="1:15" s="7" customFormat="1" ht="15.75" x14ac:dyDescent="0.25">
      <c r="A16" s="908">
        <v>8</v>
      </c>
      <c r="B16" s="710" t="s">
        <v>103</v>
      </c>
      <c r="C16" s="2145">
        <v>43949</v>
      </c>
      <c r="D16" s="144"/>
      <c r="E16" s="1887"/>
      <c r="F16" s="144"/>
      <c r="G16" s="741"/>
      <c r="H16" s="175"/>
      <c r="I16" s="175"/>
      <c r="J16" s="815"/>
      <c r="K16" s="143"/>
      <c r="O16" s="749"/>
    </row>
    <row r="17" spans="1:17" s="7" customFormat="1" ht="15.75" x14ac:dyDescent="0.25">
      <c r="A17" s="908">
        <v>9</v>
      </c>
      <c r="B17" s="710" t="s">
        <v>85</v>
      </c>
      <c r="C17" s="2140" t="s">
        <v>98</v>
      </c>
      <c r="D17" s="2141"/>
      <c r="E17" s="1863"/>
      <c r="F17" s="979"/>
      <c r="G17" s="989"/>
      <c r="H17" s="176"/>
      <c r="I17" s="176"/>
      <c r="J17" s="815"/>
      <c r="K17" s="143"/>
      <c r="O17" s="749"/>
    </row>
    <row r="18" spans="1:17" s="7" customFormat="1" ht="15.75" x14ac:dyDescent="0.25">
      <c r="A18" s="908">
        <v>10</v>
      </c>
      <c r="B18" s="710" t="s">
        <v>86</v>
      </c>
      <c r="C18" s="2143">
        <v>10000000</v>
      </c>
      <c r="D18" s="2142"/>
      <c r="E18" s="1864"/>
      <c r="F18" s="146"/>
      <c r="G18" s="985"/>
      <c r="H18" s="175"/>
      <c r="I18" s="175"/>
      <c r="J18" s="815"/>
      <c r="K18" s="143"/>
      <c r="O18" s="749"/>
    </row>
    <row r="19" spans="1:17" s="7" customFormat="1" ht="15.75" x14ac:dyDescent="0.25">
      <c r="A19" s="908">
        <v>11</v>
      </c>
      <c r="B19" s="710" t="s">
        <v>87</v>
      </c>
      <c r="C19" s="2143">
        <v>10213826.02739726</v>
      </c>
      <c r="D19" s="2142"/>
      <c r="E19" s="1864"/>
      <c r="F19" s="146"/>
      <c r="G19" s="985"/>
      <c r="H19" s="174"/>
      <c r="I19" s="174"/>
      <c r="J19" s="815"/>
      <c r="K19" s="143"/>
      <c r="O19" s="749"/>
    </row>
    <row r="20" spans="1:17" s="7" customFormat="1" ht="15.75" x14ac:dyDescent="0.25">
      <c r="A20" s="908">
        <v>12</v>
      </c>
      <c r="B20" s="710" t="s">
        <v>83</v>
      </c>
      <c r="C20" s="2143">
        <v>10162756.897260273</v>
      </c>
      <c r="D20" s="2142"/>
      <c r="E20" s="1864"/>
      <c r="F20" s="146"/>
      <c r="G20" s="985"/>
      <c r="H20" s="177"/>
      <c r="I20" s="177"/>
      <c r="J20" s="815"/>
      <c r="K20" s="143"/>
      <c r="O20" s="749"/>
    </row>
    <row r="21" spans="1:17" s="7" customFormat="1" ht="15.75" x14ac:dyDescent="0.25">
      <c r="A21" s="908">
        <v>13</v>
      </c>
      <c r="B21" s="710" t="s">
        <v>88</v>
      </c>
      <c r="C21" s="2140" t="s">
        <v>99</v>
      </c>
      <c r="D21" s="2141"/>
      <c r="E21" s="1863"/>
      <c r="F21" s="979"/>
      <c r="G21" s="989"/>
      <c r="H21" s="175"/>
      <c r="I21" s="175"/>
      <c r="J21" s="815"/>
      <c r="K21" s="143"/>
      <c r="O21" s="749"/>
    </row>
    <row r="22" spans="1:17" s="7" customFormat="1" ht="15.75" x14ac:dyDescent="0.25">
      <c r="A22" s="908">
        <v>14</v>
      </c>
      <c r="B22" s="710" t="s">
        <v>82</v>
      </c>
      <c r="C22" s="533">
        <v>-6.1000000000000004E-3</v>
      </c>
      <c r="D22" s="147"/>
      <c r="E22" s="1889"/>
      <c r="F22" s="147"/>
      <c r="G22" s="671"/>
      <c r="H22" s="963"/>
      <c r="I22" s="963"/>
      <c r="J22" s="815"/>
      <c r="K22" s="143"/>
      <c r="O22" s="749"/>
    </row>
    <row r="23" spans="1:17" s="7" customFormat="1" ht="15.75" x14ac:dyDescent="0.25">
      <c r="A23" s="908">
        <v>15</v>
      </c>
      <c r="B23" s="710" t="s">
        <v>84</v>
      </c>
      <c r="C23" s="2143">
        <f>C20*(1+((C22*(C16-C15))/(360)))</f>
        <v>10161551.481372736</v>
      </c>
      <c r="D23" s="2142"/>
      <c r="E23" s="1864"/>
      <c r="F23" s="146"/>
      <c r="G23" s="146"/>
      <c r="H23" s="175"/>
      <c r="I23" s="175"/>
      <c r="J23" s="815"/>
      <c r="K23" s="143"/>
      <c r="L23" s="426">
        <v>15</v>
      </c>
      <c r="M23" s="96">
        <f>C19*(1+((C22*2)/(360)))</f>
        <v>10213479.892181886</v>
      </c>
      <c r="O23" s="749"/>
    </row>
    <row r="24" spans="1:17" s="7" customFormat="1" ht="15.75" x14ac:dyDescent="0.25">
      <c r="A24" s="908">
        <v>16</v>
      </c>
      <c r="B24" s="710" t="s">
        <v>306</v>
      </c>
      <c r="C24" s="2143" t="s">
        <v>253</v>
      </c>
      <c r="D24" s="2142"/>
      <c r="E24" s="1864"/>
      <c r="F24" s="146"/>
      <c r="G24" s="989"/>
      <c r="H24" s="174"/>
      <c r="I24" s="174"/>
      <c r="J24" s="815"/>
      <c r="K24" s="143"/>
      <c r="O24" s="749"/>
    </row>
    <row r="25" spans="1:17" s="7" customFormat="1" ht="32.25" customHeight="1" thickBot="1" x14ac:dyDescent="0.3">
      <c r="A25" s="2196"/>
      <c r="B25" s="2196"/>
      <c r="C25" s="2196"/>
      <c r="D25" s="2196"/>
      <c r="E25" s="1769"/>
      <c r="F25" s="979"/>
      <c r="G25" s="2331" t="s">
        <v>693</v>
      </c>
      <c r="H25" s="2331"/>
      <c r="I25" s="2331"/>
      <c r="J25" s="815"/>
      <c r="K25" s="143"/>
      <c r="L25" s="2506" t="s">
        <v>695</v>
      </c>
      <c r="M25" s="2506"/>
      <c r="N25" s="2506"/>
      <c r="O25" s="1877"/>
      <c r="P25" s="740" t="s">
        <v>795</v>
      </c>
      <c r="Q25" s="134"/>
    </row>
    <row r="26" spans="1:17" s="7" customFormat="1" ht="15.75" x14ac:dyDescent="0.25">
      <c r="A26" s="426">
        <v>1</v>
      </c>
      <c r="B26" s="515" t="s">
        <v>0</v>
      </c>
      <c r="C26" s="1842" t="s">
        <v>639</v>
      </c>
      <c r="D26" s="203" t="s">
        <v>130</v>
      </c>
      <c r="E26" s="717" t="s">
        <v>273</v>
      </c>
      <c r="F26" s="755"/>
      <c r="G26" s="906">
        <v>1</v>
      </c>
      <c r="H26" s="90" t="s">
        <v>694</v>
      </c>
      <c r="I26" s="1155" t="s">
        <v>130</v>
      </c>
      <c r="J26" s="328" t="s">
        <v>273</v>
      </c>
      <c r="K26" s="748"/>
      <c r="L26" s="906">
        <v>1</v>
      </c>
      <c r="M26" s="90" t="s">
        <v>694</v>
      </c>
      <c r="N26" s="934" t="s">
        <v>130</v>
      </c>
      <c r="O26" s="328" t="s">
        <v>273</v>
      </c>
      <c r="P26" s="913">
        <v>1.1399999999999999</v>
      </c>
    </row>
    <row r="27" spans="1:17" s="7" customFormat="1" ht="15.75" x14ac:dyDescent="0.25">
      <c r="A27" s="426">
        <v>2</v>
      </c>
      <c r="B27" s="515" t="s">
        <v>1</v>
      </c>
      <c r="C27" s="1827" t="s">
        <v>93</v>
      </c>
      <c r="D27" s="203" t="s">
        <v>130</v>
      </c>
      <c r="E27" s="718" t="s">
        <v>273</v>
      </c>
      <c r="F27" s="756"/>
      <c r="G27" s="908">
        <v>2</v>
      </c>
      <c r="H27" s="90" t="s">
        <v>93</v>
      </c>
      <c r="I27" s="1156" t="s">
        <v>130</v>
      </c>
      <c r="J27" s="135"/>
      <c r="K27" s="175"/>
      <c r="L27" s="908">
        <v>2</v>
      </c>
      <c r="M27" s="90" t="s">
        <v>93</v>
      </c>
      <c r="N27" s="934" t="s">
        <v>130</v>
      </c>
      <c r="O27" s="135"/>
      <c r="P27" s="913">
        <v>4.0999999999999996</v>
      </c>
    </row>
    <row r="28" spans="1:17" s="7" customFormat="1" ht="15.75" x14ac:dyDescent="0.25">
      <c r="A28" s="426">
        <v>3</v>
      </c>
      <c r="B28" s="515" t="s">
        <v>40</v>
      </c>
      <c r="C28" s="1827" t="s">
        <v>93</v>
      </c>
      <c r="D28" s="203" t="s">
        <v>130</v>
      </c>
      <c r="E28" s="718"/>
      <c r="F28" s="756"/>
      <c r="G28" s="908">
        <v>3</v>
      </c>
      <c r="H28" s="90" t="s">
        <v>93</v>
      </c>
      <c r="I28" s="1156" t="s">
        <v>130</v>
      </c>
      <c r="J28" s="135"/>
      <c r="K28" s="175"/>
      <c r="L28" s="908">
        <v>3</v>
      </c>
      <c r="M28" s="90" t="s">
        <v>93</v>
      </c>
      <c r="N28" s="934" t="s">
        <v>130</v>
      </c>
      <c r="O28" s="135"/>
      <c r="P28" s="913">
        <v>4.0999999999999996</v>
      </c>
    </row>
    <row r="29" spans="1:17" s="7" customFormat="1" ht="15.75" x14ac:dyDescent="0.25">
      <c r="A29" s="426">
        <v>4</v>
      </c>
      <c r="B29" s="515" t="s">
        <v>12</v>
      </c>
      <c r="C29" s="1827" t="s">
        <v>106</v>
      </c>
      <c r="D29" s="203" t="s">
        <v>130</v>
      </c>
      <c r="E29" s="718"/>
      <c r="F29" s="756"/>
      <c r="G29" s="908">
        <v>4</v>
      </c>
      <c r="H29" s="1162" t="s">
        <v>593</v>
      </c>
      <c r="I29" s="1173" t="s">
        <v>723</v>
      </c>
      <c r="J29" s="815"/>
      <c r="K29" s="143"/>
      <c r="L29" s="908">
        <v>4</v>
      </c>
      <c r="M29" s="1827" t="s">
        <v>106</v>
      </c>
      <c r="N29" s="934" t="s">
        <v>130</v>
      </c>
      <c r="O29" s="815"/>
      <c r="P29" s="913"/>
    </row>
    <row r="30" spans="1:17" s="7" customFormat="1" ht="15.75" x14ac:dyDescent="0.25">
      <c r="A30" s="426">
        <v>5</v>
      </c>
      <c r="B30" s="515" t="s">
        <v>2</v>
      </c>
      <c r="C30" s="1827" t="s">
        <v>107</v>
      </c>
      <c r="D30" s="203" t="s">
        <v>130</v>
      </c>
      <c r="E30" s="718"/>
      <c r="F30" s="756"/>
      <c r="G30" s="908">
        <v>5</v>
      </c>
      <c r="H30" s="1162" t="s">
        <v>593</v>
      </c>
      <c r="I30" s="1173" t="s">
        <v>723</v>
      </c>
      <c r="J30" s="815"/>
      <c r="K30" s="143"/>
      <c r="L30" s="908">
        <v>5</v>
      </c>
      <c r="M30" s="1827" t="s">
        <v>107</v>
      </c>
      <c r="N30" s="934" t="s">
        <v>130</v>
      </c>
      <c r="O30" s="815"/>
      <c r="P30" s="913"/>
    </row>
    <row r="31" spans="1:17" ht="15.75" x14ac:dyDescent="0.25">
      <c r="A31" s="426">
        <v>6</v>
      </c>
      <c r="B31" s="515" t="s">
        <v>419</v>
      </c>
      <c r="C31" s="1856"/>
      <c r="D31" s="203" t="s">
        <v>44</v>
      </c>
      <c r="E31" s="328"/>
      <c r="F31" s="395"/>
      <c r="G31" s="908">
        <v>6</v>
      </c>
      <c r="H31" s="1162" t="s">
        <v>593</v>
      </c>
      <c r="I31" s="1173" t="s">
        <v>723</v>
      </c>
      <c r="J31" s="815"/>
      <c r="K31" s="143"/>
      <c r="L31" s="908">
        <v>6</v>
      </c>
      <c r="M31" s="39"/>
      <c r="N31" s="934" t="s">
        <v>44</v>
      </c>
      <c r="O31" s="815"/>
      <c r="P31" s="913">
        <v>4.5</v>
      </c>
    </row>
    <row r="32" spans="1:17" ht="15.75" x14ac:dyDescent="0.25">
      <c r="A32" s="426">
        <v>7</v>
      </c>
      <c r="B32" s="515" t="s">
        <v>420</v>
      </c>
      <c r="C32" s="1856"/>
      <c r="D32" s="203" t="s">
        <v>43</v>
      </c>
      <c r="E32" s="328" t="s">
        <v>273</v>
      </c>
      <c r="F32" s="395"/>
      <c r="G32" s="908">
        <v>7</v>
      </c>
      <c r="H32" s="1162" t="s">
        <v>593</v>
      </c>
      <c r="I32" s="1173" t="s">
        <v>723</v>
      </c>
      <c r="J32" s="815"/>
      <c r="K32" s="143"/>
      <c r="L32" s="908">
        <v>7</v>
      </c>
      <c r="M32" s="39"/>
      <c r="N32" s="934" t="s">
        <v>43</v>
      </c>
      <c r="O32" s="815"/>
      <c r="P32" s="913">
        <v>1.3</v>
      </c>
    </row>
    <row r="33" spans="1:16" ht="15.75" x14ac:dyDescent="0.25">
      <c r="A33" s="426">
        <v>8</v>
      </c>
      <c r="B33" s="515" t="s">
        <v>421</v>
      </c>
      <c r="C33" s="1856"/>
      <c r="D33" s="203" t="s">
        <v>43</v>
      </c>
      <c r="E33" s="328" t="s">
        <v>273</v>
      </c>
      <c r="F33" s="395"/>
      <c r="G33" s="908">
        <v>8</v>
      </c>
      <c r="H33" s="1162" t="s">
        <v>593</v>
      </c>
      <c r="I33" s="1173" t="s">
        <v>723</v>
      </c>
      <c r="J33" s="815"/>
      <c r="K33" s="143"/>
      <c r="L33" s="908">
        <v>8</v>
      </c>
      <c r="M33" s="39"/>
      <c r="N33" s="934" t="s">
        <v>43</v>
      </c>
      <c r="O33" s="815"/>
      <c r="P33" s="913">
        <v>4.2</v>
      </c>
    </row>
    <row r="34" spans="1:16" ht="15.75" x14ac:dyDescent="0.25">
      <c r="A34" s="426">
        <v>9</v>
      </c>
      <c r="B34" s="515" t="s">
        <v>5</v>
      </c>
      <c r="C34" s="1855" t="s">
        <v>109</v>
      </c>
      <c r="D34" s="203" t="s">
        <v>130</v>
      </c>
      <c r="E34" s="328"/>
      <c r="F34" s="395"/>
      <c r="G34" s="908">
        <v>9</v>
      </c>
      <c r="H34" s="1162" t="s">
        <v>593</v>
      </c>
      <c r="I34" s="1173" t="s">
        <v>723</v>
      </c>
      <c r="J34" s="815"/>
      <c r="K34" s="143"/>
      <c r="L34" s="908">
        <v>9</v>
      </c>
      <c r="M34" s="1835" t="s">
        <v>109</v>
      </c>
      <c r="N34" s="934" t="s">
        <v>130</v>
      </c>
      <c r="O34" s="815"/>
      <c r="P34" s="913">
        <v>6.17</v>
      </c>
    </row>
    <row r="35" spans="1:16" ht="15.75" x14ac:dyDescent="0.25">
      <c r="A35" s="426">
        <v>10</v>
      </c>
      <c r="B35" s="515" t="s">
        <v>6</v>
      </c>
      <c r="C35" s="1855" t="s">
        <v>93</v>
      </c>
      <c r="D35" s="203" t="s">
        <v>130</v>
      </c>
      <c r="E35" s="328" t="s">
        <v>273</v>
      </c>
      <c r="F35" s="395"/>
      <c r="G35" s="908">
        <v>10</v>
      </c>
      <c r="H35" s="1162" t="s">
        <v>593</v>
      </c>
      <c r="I35" s="1173" t="s">
        <v>723</v>
      </c>
      <c r="J35" s="815"/>
      <c r="K35" s="143"/>
      <c r="L35" s="908">
        <v>10</v>
      </c>
      <c r="M35" s="1835" t="s">
        <v>93</v>
      </c>
      <c r="N35" s="934" t="s">
        <v>130</v>
      </c>
      <c r="O35" s="815"/>
      <c r="P35" s="913">
        <v>4.0999999999999996</v>
      </c>
    </row>
    <row r="36" spans="1:16" ht="15.75" x14ac:dyDescent="0.25">
      <c r="A36" s="426">
        <v>11</v>
      </c>
      <c r="B36" s="515" t="s">
        <v>7</v>
      </c>
      <c r="C36" s="1855" t="s">
        <v>97</v>
      </c>
      <c r="D36" s="203" t="s">
        <v>130</v>
      </c>
      <c r="E36" s="328"/>
      <c r="F36" s="395"/>
      <c r="G36" s="908">
        <v>11</v>
      </c>
      <c r="H36" s="1827" t="s">
        <v>97</v>
      </c>
      <c r="I36" s="1174" t="s">
        <v>130</v>
      </c>
      <c r="J36" s="135"/>
      <c r="K36" s="175"/>
      <c r="L36" s="908">
        <v>11</v>
      </c>
      <c r="M36" s="1827" t="s">
        <v>97</v>
      </c>
      <c r="N36" s="934" t="s">
        <v>130</v>
      </c>
      <c r="O36" s="135"/>
      <c r="P36" s="913">
        <v>4.0999999999999996</v>
      </c>
    </row>
    <row r="37" spans="1:16" ht="15.75" x14ac:dyDescent="0.25">
      <c r="A37" s="426">
        <v>12</v>
      </c>
      <c r="B37" s="515" t="s">
        <v>46</v>
      </c>
      <c r="C37" s="1855" t="s">
        <v>108</v>
      </c>
      <c r="D37" s="203" t="s">
        <v>130</v>
      </c>
      <c r="E37" s="328"/>
      <c r="F37" s="395"/>
      <c r="G37" s="908">
        <v>12</v>
      </c>
      <c r="H37" s="1162" t="s">
        <v>593</v>
      </c>
      <c r="I37" s="1173" t="s">
        <v>723</v>
      </c>
      <c r="J37" s="815"/>
      <c r="K37" s="143"/>
      <c r="L37" s="908">
        <v>12</v>
      </c>
      <c r="M37" s="1835" t="s">
        <v>108</v>
      </c>
      <c r="N37" s="934" t="s">
        <v>130</v>
      </c>
      <c r="O37" s="815"/>
      <c r="P37" s="913"/>
    </row>
    <row r="38" spans="1:16" ht="15.75" x14ac:dyDescent="0.25">
      <c r="A38" s="426">
        <v>13</v>
      </c>
      <c r="B38" s="515" t="s">
        <v>8</v>
      </c>
      <c r="C38" s="1856"/>
      <c r="D38" s="203" t="s">
        <v>43</v>
      </c>
      <c r="E38" s="328" t="s">
        <v>273</v>
      </c>
      <c r="F38" s="395"/>
      <c r="G38" s="908">
        <v>13</v>
      </c>
      <c r="H38" s="1162" t="s">
        <v>593</v>
      </c>
      <c r="I38" s="1156" t="s">
        <v>723</v>
      </c>
      <c r="J38" s="815"/>
      <c r="K38" s="143"/>
      <c r="L38" s="908">
        <v>13</v>
      </c>
      <c r="M38" s="39"/>
      <c r="N38" s="934" t="s">
        <v>43</v>
      </c>
      <c r="O38" s="815"/>
      <c r="P38" s="913">
        <v>4.0999999999999996</v>
      </c>
    </row>
    <row r="39" spans="1:16" ht="15.75" x14ac:dyDescent="0.25">
      <c r="A39" s="426">
        <v>14</v>
      </c>
      <c r="B39" s="515" t="s">
        <v>9</v>
      </c>
      <c r="C39" s="1856"/>
      <c r="D39" s="203" t="s">
        <v>43</v>
      </c>
      <c r="E39" s="328"/>
      <c r="F39" s="395"/>
      <c r="G39" s="908">
        <v>14</v>
      </c>
      <c r="H39" s="1162" t="s">
        <v>593</v>
      </c>
      <c r="I39" s="1156" t="s">
        <v>723</v>
      </c>
      <c r="J39" s="815"/>
      <c r="K39" s="143"/>
      <c r="L39" s="908">
        <v>14</v>
      </c>
      <c r="M39" s="39"/>
      <c r="N39" s="934" t="s">
        <v>43</v>
      </c>
      <c r="O39" s="815"/>
      <c r="P39" s="913"/>
    </row>
    <row r="40" spans="1:16" ht="15.75" x14ac:dyDescent="0.25">
      <c r="A40" s="426">
        <v>15</v>
      </c>
      <c r="B40" s="515" t="s">
        <v>10</v>
      </c>
      <c r="C40" s="1856"/>
      <c r="D40" s="203" t="s">
        <v>43</v>
      </c>
      <c r="E40" s="328"/>
      <c r="F40" s="395"/>
      <c r="G40" s="908">
        <v>15</v>
      </c>
      <c r="H40" s="1162" t="s">
        <v>593</v>
      </c>
      <c r="I40" s="1156" t="s">
        <v>723</v>
      </c>
      <c r="J40" s="815"/>
      <c r="K40" s="143"/>
      <c r="L40" s="908">
        <v>15</v>
      </c>
      <c r="M40" s="39"/>
      <c r="N40" s="934" t="s">
        <v>43</v>
      </c>
      <c r="O40" s="815"/>
      <c r="P40" s="913" t="s">
        <v>1116</v>
      </c>
    </row>
    <row r="41" spans="1:16" ht="15.75" x14ac:dyDescent="0.25">
      <c r="A41" s="426">
        <v>16</v>
      </c>
      <c r="B41" s="515" t="s">
        <v>41</v>
      </c>
      <c r="C41" s="1856"/>
      <c r="D41" s="203" t="s">
        <v>44</v>
      </c>
      <c r="E41" s="328"/>
      <c r="F41" s="395"/>
      <c r="G41" s="908">
        <v>16</v>
      </c>
      <c r="H41" s="1162" t="s">
        <v>593</v>
      </c>
      <c r="I41" s="1156" t="s">
        <v>723</v>
      </c>
      <c r="J41" s="815"/>
      <c r="K41" s="143"/>
      <c r="L41" s="908">
        <v>16</v>
      </c>
      <c r="M41" s="39"/>
      <c r="N41" s="934" t="s">
        <v>44</v>
      </c>
      <c r="O41" s="815"/>
      <c r="P41" s="913"/>
    </row>
    <row r="42" spans="1:16" ht="15.75" x14ac:dyDescent="0.25">
      <c r="A42" s="426">
        <v>17</v>
      </c>
      <c r="B42" s="515" t="s">
        <v>11</v>
      </c>
      <c r="C42" s="1855" t="str">
        <f>C28</f>
        <v>MP6I5ZYZBEU3UXPYFY54</v>
      </c>
      <c r="D42" s="203" t="s">
        <v>43</v>
      </c>
      <c r="E42" s="328" t="s">
        <v>273</v>
      </c>
      <c r="F42" s="395"/>
      <c r="G42" s="908">
        <v>17</v>
      </c>
      <c r="H42" s="1162" t="s">
        <v>593</v>
      </c>
      <c r="I42" s="1156" t="s">
        <v>723</v>
      </c>
      <c r="J42" s="815"/>
      <c r="K42" s="143"/>
      <c r="L42" s="908">
        <v>17</v>
      </c>
      <c r="M42" s="1835" t="s">
        <v>93</v>
      </c>
      <c r="N42" s="934" t="s">
        <v>43</v>
      </c>
      <c r="O42" s="815"/>
      <c r="P42" s="913">
        <v>4.4000000000000004</v>
      </c>
    </row>
    <row r="43" spans="1:16" ht="15.75" x14ac:dyDescent="0.25">
      <c r="A43" s="426">
        <v>18</v>
      </c>
      <c r="B43" s="515" t="s">
        <v>153</v>
      </c>
      <c r="C43" s="69"/>
      <c r="D43" s="203" t="s">
        <v>43</v>
      </c>
      <c r="E43" s="328"/>
      <c r="F43" s="395"/>
      <c r="G43" s="1833">
        <v>18</v>
      </c>
      <c r="H43" s="1162" t="s">
        <v>593</v>
      </c>
      <c r="I43" s="203" t="s">
        <v>723</v>
      </c>
      <c r="J43" s="815"/>
      <c r="K43" s="143"/>
      <c r="L43" s="1833">
        <v>18</v>
      </c>
      <c r="M43" s="39"/>
      <c r="N43" s="934" t="s">
        <v>43</v>
      </c>
      <c r="O43" s="815"/>
      <c r="P43" s="913" t="s">
        <v>1097</v>
      </c>
    </row>
    <row r="44" spans="1:16" ht="15.75" x14ac:dyDescent="0.25">
      <c r="A44" s="544"/>
      <c r="B44" s="1005"/>
      <c r="C44" s="1855"/>
      <c r="D44" s="1854"/>
      <c r="F44" s="757"/>
      <c r="G44" s="134"/>
      <c r="H44" s="134"/>
      <c r="I44" s="1854"/>
      <c r="J44" s="815"/>
      <c r="K44" s="143"/>
      <c r="L44" s="134"/>
      <c r="M44" s="12"/>
      <c r="N44" s="157"/>
      <c r="O44" s="815"/>
      <c r="P44" s="47"/>
    </row>
    <row r="45" spans="1:16" ht="15.75" x14ac:dyDescent="0.25">
      <c r="A45" s="426">
        <v>1</v>
      </c>
      <c r="B45" s="515" t="s">
        <v>49</v>
      </c>
      <c r="C45" s="1855" t="s">
        <v>120</v>
      </c>
      <c r="D45" s="934" t="s">
        <v>130</v>
      </c>
      <c r="E45" s="328" t="s">
        <v>273</v>
      </c>
      <c r="F45" s="395"/>
      <c r="G45" s="908">
        <v>1</v>
      </c>
      <c r="H45" s="1827" t="s">
        <v>120</v>
      </c>
      <c r="I45" s="1156" t="s">
        <v>130</v>
      </c>
      <c r="J45" s="135"/>
      <c r="K45" s="175"/>
      <c r="L45" s="908">
        <v>1</v>
      </c>
      <c r="M45" s="1859" t="s">
        <v>120</v>
      </c>
      <c r="N45" s="934" t="s">
        <v>130</v>
      </c>
      <c r="O45" s="135"/>
      <c r="P45" s="913" t="s">
        <v>1075</v>
      </c>
    </row>
    <row r="46" spans="1:16" ht="15.75" x14ac:dyDescent="0.25">
      <c r="A46" s="426">
        <v>2</v>
      </c>
      <c r="B46" s="515" t="s">
        <v>15</v>
      </c>
      <c r="C46" s="1856"/>
      <c r="D46" s="934" t="s">
        <v>44</v>
      </c>
      <c r="F46" s="757"/>
      <c r="G46" s="908">
        <v>2</v>
      </c>
      <c r="H46" s="1162" t="s">
        <v>593</v>
      </c>
      <c r="I46" s="1156" t="s">
        <v>723</v>
      </c>
      <c r="J46" s="815"/>
      <c r="K46" s="143"/>
      <c r="L46" s="908">
        <v>2</v>
      </c>
      <c r="M46" s="39"/>
      <c r="N46" s="934" t="s">
        <v>44</v>
      </c>
      <c r="O46" s="815"/>
      <c r="P46" s="913" t="s">
        <v>1076</v>
      </c>
    </row>
    <row r="47" spans="1:16" ht="15.75" x14ac:dyDescent="0.25">
      <c r="A47" s="426">
        <v>3</v>
      </c>
      <c r="B47" s="515" t="s">
        <v>79</v>
      </c>
      <c r="C47" s="1852" t="s">
        <v>613</v>
      </c>
      <c r="D47" s="934" t="s">
        <v>130</v>
      </c>
      <c r="F47" s="757"/>
      <c r="G47" s="908">
        <v>3</v>
      </c>
      <c r="H47" s="1622" t="s">
        <v>650</v>
      </c>
      <c r="I47" s="1250" t="s">
        <v>130</v>
      </c>
      <c r="J47" s="328" t="s">
        <v>273</v>
      </c>
      <c r="K47" s="748"/>
      <c r="L47" s="908">
        <v>3</v>
      </c>
      <c r="M47" s="1885" t="s">
        <v>650</v>
      </c>
      <c r="N47" s="934" t="s">
        <v>130</v>
      </c>
      <c r="O47" s="328" t="s">
        <v>273</v>
      </c>
      <c r="P47" s="913">
        <v>9.1999999999999993</v>
      </c>
    </row>
    <row r="48" spans="1:16" ht="15.75" x14ac:dyDescent="0.25">
      <c r="A48" s="426">
        <v>4</v>
      </c>
      <c r="B48" s="515" t="s">
        <v>34</v>
      </c>
      <c r="C48" s="1855" t="s">
        <v>110</v>
      </c>
      <c r="D48" s="934" t="s">
        <v>130</v>
      </c>
      <c r="F48" s="757"/>
      <c r="G48" s="908">
        <v>4</v>
      </c>
      <c r="H48" s="1162" t="s">
        <v>593</v>
      </c>
      <c r="I48" s="1156" t="s">
        <v>723</v>
      </c>
      <c r="J48" s="815"/>
      <c r="K48" s="143"/>
      <c r="L48" s="908">
        <v>4</v>
      </c>
      <c r="M48" s="1835" t="s">
        <v>110</v>
      </c>
      <c r="N48" s="934" t="s">
        <v>130</v>
      </c>
      <c r="O48" s="815"/>
      <c r="P48" s="913" t="s">
        <v>1098</v>
      </c>
    </row>
    <row r="49" spans="1:16" ht="15.75" x14ac:dyDescent="0.25">
      <c r="A49" s="426">
        <v>5</v>
      </c>
      <c r="B49" s="515" t="s">
        <v>16</v>
      </c>
      <c r="C49" s="1855" t="b">
        <v>0</v>
      </c>
      <c r="D49" s="934" t="s">
        <v>130</v>
      </c>
      <c r="F49" s="757"/>
      <c r="G49" s="908">
        <v>5</v>
      </c>
      <c r="H49" s="1162" t="s">
        <v>593</v>
      </c>
      <c r="I49" s="1156" t="s">
        <v>723</v>
      </c>
      <c r="J49" s="815"/>
      <c r="K49" s="143"/>
      <c r="L49" s="908">
        <v>5</v>
      </c>
      <c r="M49" s="1835" t="b">
        <v>0</v>
      </c>
      <c r="N49" s="934" t="s">
        <v>130</v>
      </c>
      <c r="O49" s="815"/>
      <c r="P49" s="913" t="s">
        <v>1099</v>
      </c>
    </row>
    <row r="50" spans="1:16" ht="15.75" x14ac:dyDescent="0.25">
      <c r="A50" s="426">
        <v>6</v>
      </c>
      <c r="B50" s="515" t="s">
        <v>50</v>
      </c>
      <c r="C50" s="1856"/>
      <c r="D50" s="934" t="s">
        <v>44</v>
      </c>
      <c r="F50" s="757"/>
      <c r="G50" s="908">
        <v>6</v>
      </c>
      <c r="H50" s="1162" t="s">
        <v>593</v>
      </c>
      <c r="I50" s="1156" t="s">
        <v>723</v>
      </c>
      <c r="J50" s="815"/>
      <c r="K50" s="143"/>
      <c r="L50" s="908">
        <v>6</v>
      </c>
      <c r="M50" s="39"/>
      <c r="N50" s="934" t="s">
        <v>44</v>
      </c>
      <c r="O50" s="815"/>
      <c r="P50" s="913" t="s">
        <v>1100</v>
      </c>
    </row>
    <row r="51" spans="1:16" ht="15.75" x14ac:dyDescent="0.25">
      <c r="A51" s="426">
        <v>7</v>
      </c>
      <c r="B51" s="515" t="s">
        <v>13</v>
      </c>
      <c r="C51" s="1856"/>
      <c r="D51" s="934" t="s">
        <v>44</v>
      </c>
      <c r="F51" s="757"/>
      <c r="G51" s="908">
        <v>7</v>
      </c>
      <c r="H51" s="1162" t="s">
        <v>593</v>
      </c>
      <c r="I51" s="1156" t="s">
        <v>723</v>
      </c>
      <c r="J51" s="815"/>
      <c r="K51" s="143"/>
      <c r="L51" s="908">
        <v>7</v>
      </c>
      <c r="M51" s="39"/>
      <c r="N51" s="934" t="s">
        <v>44</v>
      </c>
      <c r="O51" s="815"/>
      <c r="P51" s="913" t="s">
        <v>1101</v>
      </c>
    </row>
    <row r="52" spans="1:16" ht="15.75" x14ac:dyDescent="0.25">
      <c r="A52" s="426">
        <v>8</v>
      </c>
      <c r="B52" s="515" t="s">
        <v>14</v>
      </c>
      <c r="C52" s="1844" t="s">
        <v>169</v>
      </c>
      <c r="D52" s="934" t="s">
        <v>130</v>
      </c>
      <c r="E52" s="328" t="s">
        <v>273</v>
      </c>
      <c r="F52" s="395"/>
      <c r="G52" s="908">
        <v>8</v>
      </c>
      <c r="H52" s="1162" t="s">
        <v>593</v>
      </c>
      <c r="I52" s="1158" t="s">
        <v>723</v>
      </c>
      <c r="J52" s="815"/>
      <c r="K52" s="143"/>
      <c r="L52" s="908">
        <v>8</v>
      </c>
      <c r="M52" s="1835" t="s">
        <v>169</v>
      </c>
      <c r="N52" s="1260" t="s">
        <v>130</v>
      </c>
      <c r="O52" s="815"/>
      <c r="P52" s="913" t="s">
        <v>1102</v>
      </c>
    </row>
    <row r="53" spans="1:16" ht="15.75" x14ac:dyDescent="0.25">
      <c r="A53" s="426">
        <v>9</v>
      </c>
      <c r="B53" s="515" t="s">
        <v>51</v>
      </c>
      <c r="C53" s="1855" t="s">
        <v>104</v>
      </c>
      <c r="D53" s="934" t="s">
        <v>130</v>
      </c>
      <c r="F53" s="757"/>
      <c r="G53" s="908">
        <v>9</v>
      </c>
      <c r="H53" s="1162" t="s">
        <v>593</v>
      </c>
      <c r="I53" s="1156" t="s">
        <v>723</v>
      </c>
      <c r="J53" s="815"/>
      <c r="K53" s="143"/>
      <c r="L53" s="908">
        <v>9</v>
      </c>
      <c r="M53" s="1859" t="s">
        <v>104</v>
      </c>
      <c r="N53" s="934" t="s">
        <v>130</v>
      </c>
      <c r="O53" s="815"/>
      <c r="P53" s="913" t="s">
        <v>1103</v>
      </c>
    </row>
    <row r="54" spans="1:16" ht="15.75" x14ac:dyDescent="0.25">
      <c r="A54" s="426">
        <v>10</v>
      </c>
      <c r="B54" s="515" t="s">
        <v>35</v>
      </c>
      <c r="C54" s="1856"/>
      <c r="D54" s="934" t="s">
        <v>44</v>
      </c>
      <c r="F54" s="757"/>
      <c r="G54" s="908">
        <v>10</v>
      </c>
      <c r="H54" s="1162" t="s">
        <v>593</v>
      </c>
      <c r="I54" s="1156" t="s">
        <v>723</v>
      </c>
      <c r="J54" s="815"/>
      <c r="K54" s="143"/>
      <c r="L54" s="908">
        <v>10</v>
      </c>
      <c r="M54" s="39"/>
      <c r="N54" s="934" t="s">
        <v>44</v>
      </c>
      <c r="O54" s="815"/>
      <c r="P54" s="913" t="s">
        <v>1104</v>
      </c>
    </row>
    <row r="55" spans="1:16" ht="15.75" x14ac:dyDescent="0.25">
      <c r="A55" s="426">
        <v>11</v>
      </c>
      <c r="B55" s="515" t="s">
        <v>52</v>
      </c>
      <c r="C55" s="1855">
        <v>2011</v>
      </c>
      <c r="D55" s="934" t="s">
        <v>44</v>
      </c>
      <c r="F55" s="757"/>
      <c r="G55" s="908">
        <v>11</v>
      </c>
      <c r="H55" s="1162" t="s">
        <v>593</v>
      </c>
      <c r="I55" s="1156" t="s">
        <v>723</v>
      </c>
      <c r="J55" s="815"/>
      <c r="K55" s="143"/>
      <c r="L55" s="908">
        <v>11</v>
      </c>
      <c r="M55" s="1859">
        <v>2011</v>
      </c>
      <c r="N55" s="934" t="s">
        <v>44</v>
      </c>
      <c r="O55" s="815"/>
      <c r="P55" s="913" t="s">
        <v>1104</v>
      </c>
    </row>
    <row r="56" spans="1:16" ht="15.75" x14ac:dyDescent="0.25">
      <c r="A56" s="426">
        <v>12</v>
      </c>
      <c r="B56" s="515" t="s">
        <v>53</v>
      </c>
      <c r="C56" s="1842" t="s">
        <v>612</v>
      </c>
      <c r="D56" s="934" t="s">
        <v>130</v>
      </c>
      <c r="F56" s="757"/>
      <c r="G56" s="908">
        <v>12</v>
      </c>
      <c r="H56" s="1162" t="s">
        <v>593</v>
      </c>
      <c r="I56" s="1156" t="s">
        <v>723</v>
      </c>
      <c r="J56" s="815"/>
      <c r="K56" s="143"/>
      <c r="L56" s="908">
        <v>12</v>
      </c>
      <c r="M56" s="1846" t="str">
        <f>C56</f>
        <v>2020-04-20T10:55:30Z</v>
      </c>
      <c r="N56" s="934" t="s">
        <v>130</v>
      </c>
      <c r="O56" s="815"/>
      <c r="P56" s="913" t="s">
        <v>1105</v>
      </c>
    </row>
    <row r="57" spans="1:16" ht="15.75" x14ac:dyDescent="0.25">
      <c r="A57" s="426">
        <v>13</v>
      </c>
      <c r="B57" s="515" t="s">
        <v>54</v>
      </c>
      <c r="C57" s="1852" t="s">
        <v>614</v>
      </c>
      <c r="D57" s="934" t="s">
        <v>130</v>
      </c>
      <c r="F57" s="757"/>
      <c r="G57" s="908">
        <v>13</v>
      </c>
      <c r="H57" s="1162" t="s">
        <v>593</v>
      </c>
      <c r="I57" s="1156" t="s">
        <v>723</v>
      </c>
      <c r="J57" s="815"/>
      <c r="K57" s="143"/>
      <c r="L57" s="908">
        <v>13</v>
      </c>
      <c r="M57" s="720" t="s">
        <v>614</v>
      </c>
      <c r="N57" s="934" t="s">
        <v>130</v>
      </c>
      <c r="O57" s="815"/>
      <c r="P57" s="913"/>
    </row>
    <row r="58" spans="1:16" ht="15.75" x14ac:dyDescent="0.25">
      <c r="A58" s="426">
        <v>14</v>
      </c>
      <c r="B58" s="515" t="s">
        <v>37</v>
      </c>
      <c r="C58" s="1852" t="s">
        <v>615</v>
      </c>
      <c r="D58" s="934" t="s">
        <v>44</v>
      </c>
      <c r="F58" s="757"/>
      <c r="G58" s="908">
        <v>14</v>
      </c>
      <c r="H58" s="1162" t="s">
        <v>593</v>
      </c>
      <c r="I58" s="1156" t="s">
        <v>723</v>
      </c>
      <c r="J58" s="815"/>
      <c r="K58" s="143"/>
      <c r="L58" s="908">
        <v>14</v>
      </c>
      <c r="M58" s="720" t="s">
        <v>615</v>
      </c>
      <c r="N58" s="934" t="s">
        <v>44</v>
      </c>
      <c r="O58" s="815"/>
      <c r="P58" s="913"/>
    </row>
    <row r="59" spans="1:16" ht="15.75" x14ac:dyDescent="0.25">
      <c r="A59" s="426">
        <v>15</v>
      </c>
      <c r="B59" s="515" t="s">
        <v>55</v>
      </c>
      <c r="C59" s="1851" t="s">
        <v>901</v>
      </c>
      <c r="D59" s="934" t="s">
        <v>723</v>
      </c>
      <c r="F59" s="757"/>
      <c r="G59" s="908">
        <v>15</v>
      </c>
      <c r="H59" s="1622" t="s">
        <v>650</v>
      </c>
      <c r="I59" s="1156" t="s">
        <v>130</v>
      </c>
      <c r="J59" s="1884"/>
      <c r="K59" s="742"/>
      <c r="L59" s="908">
        <v>15</v>
      </c>
      <c r="M59" s="1162" t="s">
        <v>591</v>
      </c>
      <c r="N59" s="934" t="s">
        <v>723</v>
      </c>
      <c r="O59" s="1884"/>
      <c r="P59" s="913"/>
    </row>
    <row r="60" spans="1:16" ht="15.75" x14ac:dyDescent="0.25">
      <c r="A60" s="426">
        <v>16</v>
      </c>
      <c r="B60" s="515" t="s">
        <v>56</v>
      </c>
      <c r="C60" s="1856"/>
      <c r="D60" s="934" t="s">
        <v>44</v>
      </c>
      <c r="E60" s="328" t="s">
        <v>273</v>
      </c>
      <c r="F60" s="395"/>
      <c r="G60" s="908">
        <v>16</v>
      </c>
      <c r="H60" s="1162" t="s">
        <v>593</v>
      </c>
      <c r="I60" s="1156" t="s">
        <v>723</v>
      </c>
      <c r="J60" s="815"/>
      <c r="K60" s="143"/>
      <c r="L60" s="908">
        <v>16</v>
      </c>
      <c r="M60" s="39"/>
      <c r="N60" s="934" t="s">
        <v>44</v>
      </c>
      <c r="O60" s="815"/>
      <c r="P60" s="913">
        <v>5.3</v>
      </c>
    </row>
    <row r="61" spans="1:16" ht="15.75" x14ac:dyDescent="0.25">
      <c r="A61" s="426">
        <v>17</v>
      </c>
      <c r="B61" s="515" t="s">
        <v>57</v>
      </c>
      <c r="C61" s="78"/>
      <c r="D61" s="934" t="s">
        <v>43</v>
      </c>
      <c r="E61" s="328" t="s">
        <v>273</v>
      </c>
      <c r="F61" s="395"/>
      <c r="G61" s="908">
        <v>17</v>
      </c>
      <c r="H61" s="1162" t="s">
        <v>593</v>
      </c>
      <c r="I61" s="1156" t="s">
        <v>723</v>
      </c>
      <c r="J61" s="815"/>
      <c r="K61" s="143"/>
      <c r="L61" s="908">
        <v>17</v>
      </c>
      <c r="M61" s="39"/>
      <c r="N61" s="934" t="s">
        <v>43</v>
      </c>
      <c r="O61" s="815"/>
      <c r="P61" s="913">
        <v>5.4</v>
      </c>
    </row>
    <row r="62" spans="1:16" ht="15.75" x14ac:dyDescent="0.25">
      <c r="A62" s="426">
        <v>18</v>
      </c>
      <c r="B62" s="515" t="s">
        <v>129</v>
      </c>
      <c r="C62" s="1855" t="s">
        <v>105</v>
      </c>
      <c r="D62" s="934" t="s">
        <v>130</v>
      </c>
      <c r="E62" s="328" t="s">
        <v>273</v>
      </c>
      <c r="F62" s="395"/>
      <c r="G62" s="908">
        <v>18</v>
      </c>
      <c r="H62" s="1162" t="s">
        <v>593</v>
      </c>
      <c r="I62" s="1156" t="s">
        <v>723</v>
      </c>
      <c r="J62" s="815"/>
      <c r="K62" s="143"/>
      <c r="L62" s="908">
        <v>18</v>
      </c>
      <c r="M62" s="1835" t="s">
        <v>105</v>
      </c>
      <c r="N62" s="934" t="s">
        <v>130</v>
      </c>
      <c r="O62" s="815"/>
      <c r="P62" s="913">
        <v>6.3</v>
      </c>
    </row>
    <row r="63" spans="1:16" ht="15.75" x14ac:dyDescent="0.25">
      <c r="A63" s="426">
        <v>19</v>
      </c>
      <c r="B63" s="515" t="s">
        <v>17</v>
      </c>
      <c r="C63" s="1855" t="b">
        <v>0</v>
      </c>
      <c r="D63" s="934" t="s">
        <v>130</v>
      </c>
      <c r="F63" s="757"/>
      <c r="G63" s="908">
        <v>19</v>
      </c>
      <c r="H63" s="1162" t="s">
        <v>593</v>
      </c>
      <c r="I63" s="1156" t="s">
        <v>723</v>
      </c>
      <c r="J63" s="815"/>
      <c r="K63" s="143"/>
      <c r="L63" s="908">
        <v>19</v>
      </c>
      <c r="M63" s="1835" t="b">
        <v>0</v>
      </c>
      <c r="N63" s="934" t="s">
        <v>130</v>
      </c>
      <c r="O63" s="815"/>
      <c r="P63" s="913"/>
    </row>
    <row r="64" spans="1:16" ht="15.75" x14ac:dyDescent="0.25">
      <c r="A64" s="426">
        <v>20</v>
      </c>
      <c r="B64" s="515" t="s">
        <v>18</v>
      </c>
      <c r="C64" s="1855" t="s">
        <v>111</v>
      </c>
      <c r="D64" s="545" t="s">
        <v>130</v>
      </c>
      <c r="E64" s="328" t="s">
        <v>273</v>
      </c>
      <c r="F64" s="395"/>
      <c r="G64" s="908">
        <v>20</v>
      </c>
      <c r="H64" s="1162" t="s">
        <v>593</v>
      </c>
      <c r="I64" s="1158" t="s">
        <v>723</v>
      </c>
      <c r="J64" s="815"/>
      <c r="K64" s="143"/>
      <c r="L64" s="908">
        <v>20</v>
      </c>
      <c r="M64" s="1835" t="s">
        <v>111</v>
      </c>
      <c r="N64" s="545" t="s">
        <v>130</v>
      </c>
      <c r="O64" s="815"/>
      <c r="P64" s="913"/>
    </row>
    <row r="65" spans="1:16" ht="15.75" x14ac:dyDescent="0.25">
      <c r="A65" s="426">
        <v>21</v>
      </c>
      <c r="B65" s="515" t="s">
        <v>58</v>
      </c>
      <c r="C65" s="1855" t="b">
        <v>0</v>
      </c>
      <c r="D65" s="934" t="s">
        <v>130</v>
      </c>
      <c r="F65" s="757"/>
      <c r="G65" s="908">
        <v>21</v>
      </c>
      <c r="H65" s="1162" t="s">
        <v>593</v>
      </c>
      <c r="I65" s="1156" t="s">
        <v>723</v>
      </c>
      <c r="J65" s="815"/>
      <c r="K65" s="143"/>
      <c r="L65" s="908">
        <v>21</v>
      </c>
      <c r="M65" s="1835" t="b">
        <v>0</v>
      </c>
      <c r="N65" s="934" t="s">
        <v>130</v>
      </c>
      <c r="O65" s="815"/>
      <c r="P65" s="913" t="s">
        <v>1106</v>
      </c>
    </row>
    <row r="66" spans="1:16" ht="15.75" x14ac:dyDescent="0.25">
      <c r="A66" s="426">
        <v>22</v>
      </c>
      <c r="B66" s="515" t="s">
        <v>619</v>
      </c>
      <c r="C66" s="1827" t="s">
        <v>195</v>
      </c>
      <c r="D66" s="934" t="s">
        <v>130</v>
      </c>
      <c r="E66" s="328" t="s">
        <v>273</v>
      </c>
      <c r="F66" s="395"/>
      <c r="G66" s="908">
        <v>22</v>
      </c>
      <c r="H66" s="1162" t="s">
        <v>593</v>
      </c>
      <c r="I66" s="1156" t="s">
        <v>723</v>
      </c>
      <c r="J66" s="815"/>
      <c r="K66" s="143"/>
      <c r="L66" s="908">
        <v>22</v>
      </c>
      <c r="M66" s="1835" t="s">
        <v>195</v>
      </c>
      <c r="N66" s="934" t="s">
        <v>130</v>
      </c>
      <c r="O66" s="815"/>
      <c r="P66" s="913" t="s">
        <v>1082</v>
      </c>
    </row>
    <row r="67" spans="1:16" ht="15.75" x14ac:dyDescent="0.25">
      <c r="A67" s="426">
        <v>23</v>
      </c>
      <c r="B67" s="515" t="s">
        <v>59</v>
      </c>
      <c r="C67" s="1848">
        <v>-6.1000000000000004E-3</v>
      </c>
      <c r="D67" s="934" t="s">
        <v>44</v>
      </c>
      <c r="F67" s="757"/>
      <c r="G67" s="908">
        <v>23</v>
      </c>
      <c r="H67" s="1162" t="s">
        <v>593</v>
      </c>
      <c r="I67" s="1156" t="s">
        <v>723</v>
      </c>
      <c r="J67" s="815"/>
      <c r="K67" s="143"/>
      <c r="L67" s="908">
        <v>23</v>
      </c>
      <c r="M67" s="1835">
        <v>-6.1000000000000004E-3</v>
      </c>
      <c r="N67" s="934" t="s">
        <v>44</v>
      </c>
      <c r="O67" s="815"/>
      <c r="P67" s="913" t="s">
        <v>1107</v>
      </c>
    </row>
    <row r="68" spans="1:16" ht="15.75" x14ac:dyDescent="0.25">
      <c r="A68" s="426">
        <v>24</v>
      </c>
      <c r="B68" s="515" t="s">
        <v>60</v>
      </c>
      <c r="C68" s="1855" t="s">
        <v>112</v>
      </c>
      <c r="D68" s="934" t="s">
        <v>44</v>
      </c>
      <c r="F68" s="757"/>
      <c r="G68" s="908">
        <v>24</v>
      </c>
      <c r="H68" s="1162" t="s">
        <v>593</v>
      </c>
      <c r="I68" s="1156" t="s">
        <v>723</v>
      </c>
      <c r="J68" s="815"/>
      <c r="K68" s="143"/>
      <c r="L68" s="908">
        <v>24</v>
      </c>
      <c r="M68" s="1855" t="s">
        <v>112</v>
      </c>
      <c r="N68" s="545" t="s">
        <v>44</v>
      </c>
      <c r="O68" s="815"/>
      <c r="P68" s="913"/>
    </row>
    <row r="69" spans="1:16" ht="15.75" x14ac:dyDescent="0.25">
      <c r="A69" s="426">
        <v>25</v>
      </c>
      <c r="B69" s="515" t="s">
        <v>61</v>
      </c>
      <c r="C69" s="1856"/>
      <c r="D69" s="934" t="s">
        <v>44</v>
      </c>
      <c r="F69" s="757"/>
      <c r="G69" s="908">
        <v>25</v>
      </c>
      <c r="H69" s="1162" t="s">
        <v>593</v>
      </c>
      <c r="I69" s="1156" t="s">
        <v>723</v>
      </c>
      <c r="J69" s="815"/>
      <c r="K69" s="143"/>
      <c r="L69" s="908">
        <v>25</v>
      </c>
      <c r="M69" s="39"/>
      <c r="N69" s="545" t="s">
        <v>44</v>
      </c>
      <c r="O69" s="815"/>
      <c r="P69" s="913" t="s">
        <v>1120</v>
      </c>
    </row>
    <row r="70" spans="1:16" ht="15.75" x14ac:dyDescent="0.25">
      <c r="A70" s="426">
        <v>26</v>
      </c>
      <c r="B70" s="515" t="s">
        <v>62</v>
      </c>
      <c r="C70" s="1856"/>
      <c r="D70" s="934" t="s">
        <v>44</v>
      </c>
      <c r="F70" s="757"/>
      <c r="G70" s="908">
        <v>26</v>
      </c>
      <c r="H70" s="1162" t="s">
        <v>593</v>
      </c>
      <c r="I70" s="1156" t="s">
        <v>723</v>
      </c>
      <c r="J70" s="815"/>
      <c r="K70" s="143"/>
      <c r="L70" s="908">
        <v>26</v>
      </c>
      <c r="M70" s="39"/>
      <c r="N70" s="545" t="s">
        <v>44</v>
      </c>
      <c r="O70" s="815"/>
      <c r="P70" s="913" t="s">
        <v>1121</v>
      </c>
    </row>
    <row r="71" spans="1:16" ht="15.75" x14ac:dyDescent="0.25">
      <c r="A71" s="426">
        <v>27</v>
      </c>
      <c r="B71" s="515" t="s">
        <v>63</v>
      </c>
      <c r="C71" s="1856"/>
      <c r="D71" s="934" t="s">
        <v>44</v>
      </c>
      <c r="F71" s="757"/>
      <c r="G71" s="908">
        <v>27</v>
      </c>
      <c r="H71" s="1162" t="s">
        <v>593</v>
      </c>
      <c r="I71" s="1156" t="s">
        <v>723</v>
      </c>
      <c r="J71" s="815"/>
      <c r="K71" s="143"/>
      <c r="L71" s="908">
        <v>27</v>
      </c>
      <c r="M71" s="39"/>
      <c r="N71" s="545" t="s">
        <v>44</v>
      </c>
      <c r="O71" s="815"/>
      <c r="P71" s="913">
        <v>5.2</v>
      </c>
    </row>
    <row r="72" spans="1:16" ht="15.75" x14ac:dyDescent="0.25">
      <c r="A72" s="426">
        <v>28</v>
      </c>
      <c r="B72" s="515" t="s">
        <v>64</v>
      </c>
      <c r="C72" s="1856"/>
      <c r="D72" s="934" t="s">
        <v>44</v>
      </c>
      <c r="F72" s="757"/>
      <c r="G72" s="908">
        <v>28</v>
      </c>
      <c r="H72" s="1162" t="s">
        <v>593</v>
      </c>
      <c r="I72" s="1156" t="s">
        <v>723</v>
      </c>
      <c r="J72" s="815"/>
      <c r="K72" s="143"/>
      <c r="L72" s="908">
        <v>28</v>
      </c>
      <c r="M72" s="39"/>
      <c r="N72" s="934" t="s">
        <v>44</v>
      </c>
      <c r="O72" s="815"/>
      <c r="P72" s="913">
        <v>5.2</v>
      </c>
    </row>
    <row r="73" spans="1:16" ht="15.75" x14ac:dyDescent="0.25">
      <c r="A73" s="426">
        <v>29</v>
      </c>
      <c r="B73" s="515" t="s">
        <v>65</v>
      </c>
      <c r="C73" s="1856"/>
      <c r="D73" s="934" t="s">
        <v>44</v>
      </c>
      <c r="F73" s="757"/>
      <c r="G73" s="908">
        <v>29</v>
      </c>
      <c r="H73" s="1162" t="s">
        <v>593</v>
      </c>
      <c r="I73" s="1156" t="s">
        <v>723</v>
      </c>
      <c r="J73" s="815"/>
      <c r="K73" s="143"/>
      <c r="L73" s="908">
        <v>29</v>
      </c>
      <c r="M73" s="39"/>
      <c r="N73" s="934" t="s">
        <v>44</v>
      </c>
      <c r="O73" s="815"/>
      <c r="P73" s="913">
        <v>5.2</v>
      </c>
    </row>
    <row r="74" spans="1:16" ht="15.75" x14ac:dyDescent="0.25">
      <c r="A74" s="426">
        <v>30</v>
      </c>
      <c r="B74" s="515" t="s">
        <v>66</v>
      </c>
      <c r="C74" s="1856"/>
      <c r="D74" s="934" t="s">
        <v>44</v>
      </c>
      <c r="F74" s="757"/>
      <c r="G74" s="908">
        <v>30</v>
      </c>
      <c r="H74" s="1162" t="s">
        <v>593</v>
      </c>
      <c r="I74" s="1156" t="s">
        <v>723</v>
      </c>
      <c r="J74" s="815"/>
      <c r="K74" s="143"/>
      <c r="L74" s="908">
        <v>30</v>
      </c>
      <c r="M74" s="39"/>
      <c r="N74" s="934" t="s">
        <v>44</v>
      </c>
      <c r="O74" s="815"/>
      <c r="P74" s="913">
        <v>5.2</v>
      </c>
    </row>
    <row r="75" spans="1:16" ht="15.75" x14ac:dyDescent="0.25">
      <c r="A75" s="426">
        <v>31</v>
      </c>
      <c r="B75" s="515" t="s">
        <v>67</v>
      </c>
      <c r="C75" s="1856"/>
      <c r="D75" s="934" t="s">
        <v>44</v>
      </c>
      <c r="F75" s="757"/>
      <c r="G75" s="908">
        <v>31</v>
      </c>
      <c r="H75" s="1162" t="s">
        <v>593</v>
      </c>
      <c r="I75" s="1156" t="s">
        <v>723</v>
      </c>
      <c r="J75" s="815"/>
      <c r="K75" s="143"/>
      <c r="L75" s="908">
        <v>31</v>
      </c>
      <c r="M75" s="39"/>
      <c r="N75" s="934" t="s">
        <v>44</v>
      </c>
      <c r="O75" s="815"/>
      <c r="P75" s="913">
        <v>5.2</v>
      </c>
    </row>
    <row r="76" spans="1:16" ht="15.75" x14ac:dyDescent="0.25">
      <c r="A76" s="426">
        <v>32</v>
      </c>
      <c r="B76" s="515" t="s">
        <v>68</v>
      </c>
      <c r="C76" s="1856"/>
      <c r="D76" s="934" t="s">
        <v>44</v>
      </c>
      <c r="F76" s="757"/>
      <c r="G76" s="908">
        <v>32</v>
      </c>
      <c r="H76" s="1162" t="s">
        <v>593</v>
      </c>
      <c r="I76" s="1156" t="s">
        <v>723</v>
      </c>
      <c r="J76" s="815"/>
      <c r="K76" s="143"/>
      <c r="L76" s="908">
        <v>32</v>
      </c>
      <c r="M76" s="39"/>
      <c r="N76" s="545" t="s">
        <v>44</v>
      </c>
      <c r="O76" s="815"/>
      <c r="P76" s="913">
        <v>5.6</v>
      </c>
    </row>
    <row r="77" spans="1:16" ht="15.75" x14ac:dyDescent="0.25">
      <c r="A77" s="426">
        <v>35</v>
      </c>
      <c r="B77" s="515" t="s">
        <v>72</v>
      </c>
      <c r="C77" s="1856"/>
      <c r="D77" s="934" t="s">
        <v>43</v>
      </c>
      <c r="F77" s="757"/>
      <c r="G77" s="908">
        <v>35</v>
      </c>
      <c r="H77" s="1162" t="s">
        <v>593</v>
      </c>
      <c r="I77" s="1156" t="s">
        <v>723</v>
      </c>
      <c r="J77" s="815"/>
      <c r="K77" s="143"/>
      <c r="L77" s="908">
        <v>35</v>
      </c>
      <c r="M77" s="39"/>
      <c r="N77" s="545" t="s">
        <v>43</v>
      </c>
      <c r="O77" s="815"/>
      <c r="P77" s="913">
        <v>9.6999999999999993</v>
      </c>
    </row>
    <row r="78" spans="1:16" ht="15.75" x14ac:dyDescent="0.25">
      <c r="A78" s="426">
        <v>36</v>
      </c>
      <c r="B78" s="515" t="s">
        <v>73</v>
      </c>
      <c r="C78" s="1856"/>
      <c r="D78" s="934" t="s">
        <v>44</v>
      </c>
      <c r="F78" s="757"/>
      <c r="G78" s="908">
        <v>36</v>
      </c>
      <c r="H78" s="1162" t="s">
        <v>593</v>
      </c>
      <c r="I78" s="1156" t="s">
        <v>723</v>
      </c>
      <c r="J78" s="815"/>
      <c r="K78" s="143"/>
      <c r="L78" s="908">
        <v>36</v>
      </c>
      <c r="M78" s="39"/>
      <c r="N78" s="545" t="s">
        <v>44</v>
      </c>
      <c r="O78" s="815"/>
      <c r="P78" s="913">
        <v>9.6999999999999993</v>
      </c>
    </row>
    <row r="79" spans="1:16" ht="15.75" x14ac:dyDescent="0.25">
      <c r="A79" s="426">
        <v>37</v>
      </c>
      <c r="B79" s="515" t="s">
        <v>69</v>
      </c>
      <c r="C79" s="1847">
        <f>C20</f>
        <v>10162756.897260273</v>
      </c>
      <c r="D79" s="934" t="s">
        <v>130</v>
      </c>
      <c r="F79" s="757"/>
      <c r="G79" s="908">
        <v>37</v>
      </c>
      <c r="H79" s="1162" t="s">
        <v>593</v>
      </c>
      <c r="I79" s="1156" t="s">
        <v>723</v>
      </c>
      <c r="J79" s="815"/>
      <c r="K79" s="143"/>
      <c r="L79" s="908">
        <v>37</v>
      </c>
      <c r="M79" s="1835">
        <v>10162756.897260273</v>
      </c>
      <c r="N79" s="545" t="s">
        <v>130</v>
      </c>
      <c r="O79" s="815"/>
      <c r="P79" s="913" t="s">
        <v>1108</v>
      </c>
    </row>
    <row r="80" spans="1:16" ht="15.75" x14ac:dyDescent="0.25">
      <c r="A80" s="426">
        <v>38</v>
      </c>
      <c r="B80" s="515" t="s">
        <v>70</v>
      </c>
      <c r="C80" s="1839">
        <v>10162756.897260273</v>
      </c>
      <c r="D80" s="934" t="s">
        <v>44</v>
      </c>
      <c r="F80" s="757"/>
      <c r="G80" s="908">
        <v>38</v>
      </c>
      <c r="H80" s="1162" t="s">
        <v>593</v>
      </c>
      <c r="I80" s="1156" t="s">
        <v>723</v>
      </c>
      <c r="J80" s="815"/>
      <c r="K80" s="143"/>
      <c r="L80" s="908">
        <v>38</v>
      </c>
      <c r="M80" s="1836">
        <f>M23</f>
        <v>10213479.892181886</v>
      </c>
      <c r="N80" s="545" t="s">
        <v>44</v>
      </c>
      <c r="O80" s="815"/>
      <c r="P80" s="913">
        <v>5.7</v>
      </c>
    </row>
    <row r="81" spans="1:16" ht="15.75" x14ac:dyDescent="0.25">
      <c r="A81" s="426">
        <v>39</v>
      </c>
      <c r="B81" s="515" t="s">
        <v>71</v>
      </c>
      <c r="C81" s="1855" t="s">
        <v>99</v>
      </c>
      <c r="D81" s="934" t="s">
        <v>130</v>
      </c>
      <c r="F81" s="757"/>
      <c r="G81" s="908">
        <v>39</v>
      </c>
      <c r="H81" s="1162" t="s">
        <v>593</v>
      </c>
      <c r="I81" s="1156" t="s">
        <v>723</v>
      </c>
      <c r="J81" s="815"/>
      <c r="K81" s="143"/>
      <c r="L81" s="908">
        <v>39</v>
      </c>
      <c r="M81" s="1835" t="s">
        <v>99</v>
      </c>
      <c r="N81" s="936" t="s">
        <v>130</v>
      </c>
      <c r="O81" s="815"/>
      <c r="P81" s="913">
        <v>5.5</v>
      </c>
    </row>
    <row r="82" spans="1:16" ht="15.75" x14ac:dyDescent="0.25">
      <c r="A82" s="426">
        <v>73</v>
      </c>
      <c r="B82" s="515" t="s">
        <v>81</v>
      </c>
      <c r="C82" s="1860" t="b">
        <v>1</v>
      </c>
      <c r="D82" s="545" t="s">
        <v>130</v>
      </c>
      <c r="E82" s="328" t="s">
        <v>273</v>
      </c>
      <c r="F82" s="757"/>
      <c r="G82" s="908">
        <v>73</v>
      </c>
      <c r="H82" s="1162" t="s">
        <v>593</v>
      </c>
      <c r="I82" s="1259" t="s">
        <v>723</v>
      </c>
      <c r="J82" s="815"/>
      <c r="K82" s="143"/>
      <c r="L82" s="908">
        <v>73</v>
      </c>
      <c r="M82" s="1860" t="b">
        <v>1</v>
      </c>
      <c r="N82" s="1214" t="s">
        <v>130</v>
      </c>
      <c r="O82" s="815"/>
      <c r="P82" s="913">
        <v>6.1</v>
      </c>
    </row>
    <row r="83" spans="1:16" ht="15.75" x14ac:dyDescent="0.25">
      <c r="A83" s="426">
        <v>74</v>
      </c>
      <c r="B83" s="515" t="s">
        <v>78</v>
      </c>
      <c r="C83" s="1851" t="s">
        <v>901</v>
      </c>
      <c r="D83" s="1255" t="s">
        <v>723</v>
      </c>
      <c r="F83" s="757"/>
      <c r="G83" s="908">
        <v>74</v>
      </c>
      <c r="H83" s="1162" t="s">
        <v>593</v>
      </c>
      <c r="I83" s="1156" t="s">
        <v>723</v>
      </c>
      <c r="J83" s="815"/>
      <c r="K83" s="143"/>
      <c r="L83" s="908">
        <v>74</v>
      </c>
      <c r="M83" s="1162" t="s">
        <v>591</v>
      </c>
      <c r="N83" s="203" t="s">
        <v>723</v>
      </c>
      <c r="O83" s="815"/>
      <c r="P83" s="913">
        <v>6.2</v>
      </c>
    </row>
    <row r="84" spans="1:16" ht="15.75" x14ac:dyDescent="0.25">
      <c r="A84" s="426">
        <v>75</v>
      </c>
      <c r="B84" s="515" t="s">
        <v>19</v>
      </c>
      <c r="C84" s="1855" t="s">
        <v>113</v>
      </c>
      <c r="D84" s="545" t="s">
        <v>44</v>
      </c>
      <c r="F84" s="757"/>
      <c r="G84" s="908">
        <v>75</v>
      </c>
      <c r="H84" s="1162" t="s">
        <v>593</v>
      </c>
      <c r="I84" s="1156" t="s">
        <v>723</v>
      </c>
      <c r="J84" s="815"/>
      <c r="K84" s="143"/>
      <c r="L84" s="908">
        <v>75</v>
      </c>
      <c r="M84" s="1162" t="s">
        <v>591</v>
      </c>
      <c r="N84" s="203" t="s">
        <v>723</v>
      </c>
      <c r="O84" s="815"/>
      <c r="P84" s="913"/>
    </row>
    <row r="85" spans="1:16" ht="15.75" x14ac:dyDescent="0.25">
      <c r="A85" s="426">
        <v>76</v>
      </c>
      <c r="B85" s="1006" t="s">
        <v>30</v>
      </c>
      <c r="C85" s="1856"/>
      <c r="D85" s="545" t="s">
        <v>44</v>
      </c>
      <c r="F85" s="757"/>
      <c r="G85" s="908">
        <v>76</v>
      </c>
      <c r="H85" s="1162" t="s">
        <v>593</v>
      </c>
      <c r="I85" s="1156" t="s">
        <v>723</v>
      </c>
      <c r="J85" s="815"/>
      <c r="K85" s="143"/>
      <c r="L85" s="908">
        <v>76</v>
      </c>
      <c r="M85" s="1162" t="s">
        <v>591</v>
      </c>
      <c r="N85" s="203" t="s">
        <v>723</v>
      </c>
      <c r="O85" s="815"/>
      <c r="P85" s="913" t="s">
        <v>1110</v>
      </c>
    </row>
    <row r="86" spans="1:16" ht="15.75" x14ac:dyDescent="0.25">
      <c r="A86" s="426">
        <v>77</v>
      </c>
      <c r="B86" s="1006" t="s">
        <v>31</v>
      </c>
      <c r="C86" s="1856"/>
      <c r="D86" s="545" t="s">
        <v>44</v>
      </c>
      <c r="F86" s="757"/>
      <c r="G86" s="908">
        <v>77</v>
      </c>
      <c r="H86" s="1162" t="s">
        <v>593</v>
      </c>
      <c r="I86" s="1156" t="s">
        <v>723</v>
      </c>
      <c r="J86" s="815"/>
      <c r="K86" s="143"/>
      <c r="L86" s="908">
        <v>77</v>
      </c>
      <c r="M86" s="1162" t="s">
        <v>591</v>
      </c>
      <c r="N86" s="203" t="s">
        <v>723</v>
      </c>
      <c r="O86" s="815"/>
      <c r="P86" s="913"/>
    </row>
    <row r="87" spans="1:16" ht="15.75" x14ac:dyDescent="0.25">
      <c r="A87" s="426">
        <v>78</v>
      </c>
      <c r="B87" s="1006" t="s">
        <v>77</v>
      </c>
      <c r="C87" s="1855" t="s">
        <v>92</v>
      </c>
      <c r="D87" s="545" t="s">
        <v>44</v>
      </c>
      <c r="F87" s="757"/>
      <c r="G87" s="908">
        <v>78</v>
      </c>
      <c r="H87" s="1162" t="s">
        <v>593</v>
      </c>
      <c r="I87" s="1159" t="s">
        <v>723</v>
      </c>
      <c r="J87" s="815"/>
      <c r="K87" s="143"/>
      <c r="L87" s="908">
        <v>78</v>
      </c>
      <c r="M87" s="1162" t="s">
        <v>591</v>
      </c>
      <c r="N87" s="1214" t="s">
        <v>723</v>
      </c>
      <c r="O87" s="815"/>
      <c r="P87" s="913"/>
    </row>
    <row r="88" spans="1:16" ht="15.75" x14ac:dyDescent="0.25">
      <c r="A88" s="426">
        <v>79</v>
      </c>
      <c r="B88" s="1006" t="s">
        <v>76</v>
      </c>
      <c r="C88" s="1855" t="s">
        <v>118</v>
      </c>
      <c r="D88" s="545" t="s">
        <v>44</v>
      </c>
      <c r="F88" s="757"/>
      <c r="G88" s="908">
        <v>79</v>
      </c>
      <c r="H88" s="1162" t="s">
        <v>593</v>
      </c>
      <c r="I88" s="1159" t="s">
        <v>723</v>
      </c>
      <c r="J88" s="815"/>
      <c r="K88" s="143"/>
      <c r="L88" s="908">
        <v>79</v>
      </c>
      <c r="M88" s="1162" t="s">
        <v>591</v>
      </c>
      <c r="N88" s="1214" t="s">
        <v>723</v>
      </c>
      <c r="O88" s="815"/>
      <c r="P88" s="913">
        <v>6.12</v>
      </c>
    </row>
    <row r="89" spans="1:16" ht="15.75" x14ac:dyDescent="0.25">
      <c r="A89" s="426">
        <v>83</v>
      </c>
      <c r="B89" s="1006" t="s">
        <v>20</v>
      </c>
      <c r="C89" s="1866">
        <v>-10000000</v>
      </c>
      <c r="D89" s="545" t="s">
        <v>44</v>
      </c>
      <c r="E89" s="328" t="s">
        <v>273</v>
      </c>
      <c r="F89" s="757"/>
      <c r="G89" s="908">
        <v>83</v>
      </c>
      <c r="H89" s="1162" t="s">
        <v>593</v>
      </c>
      <c r="I89" s="1160" t="s">
        <v>723</v>
      </c>
      <c r="J89" s="815"/>
      <c r="K89" s="143"/>
      <c r="L89" s="908">
        <v>83</v>
      </c>
      <c r="M89" s="1162" t="s">
        <v>591</v>
      </c>
      <c r="N89" s="1214" t="s">
        <v>723</v>
      </c>
      <c r="O89" s="815"/>
      <c r="P89" s="913" t="s">
        <v>1111</v>
      </c>
    </row>
    <row r="90" spans="1:16" ht="15.75" x14ac:dyDescent="0.25">
      <c r="A90" s="426">
        <v>85</v>
      </c>
      <c r="B90" s="515" t="s">
        <v>21</v>
      </c>
      <c r="C90" s="1855" t="s">
        <v>99</v>
      </c>
      <c r="D90" s="545" t="s">
        <v>43</v>
      </c>
      <c r="F90" s="757"/>
      <c r="G90" s="908">
        <v>85</v>
      </c>
      <c r="H90" s="1162" t="s">
        <v>593</v>
      </c>
      <c r="I90" s="1156" t="s">
        <v>723</v>
      </c>
      <c r="J90" s="815"/>
      <c r="K90" s="143"/>
      <c r="L90" s="908">
        <v>85</v>
      </c>
      <c r="M90" s="1162" t="s">
        <v>591</v>
      </c>
      <c r="N90" s="203" t="s">
        <v>723</v>
      </c>
      <c r="O90" s="815"/>
      <c r="P90" s="913">
        <v>6.5</v>
      </c>
    </row>
    <row r="91" spans="1:16" ht="15.75" x14ac:dyDescent="0.25">
      <c r="A91" s="426">
        <v>86</v>
      </c>
      <c r="B91" s="515" t="s">
        <v>22</v>
      </c>
      <c r="C91" s="1856"/>
      <c r="D91" s="545" t="s">
        <v>43</v>
      </c>
      <c r="E91" s="328" t="s">
        <v>273</v>
      </c>
      <c r="F91" s="757"/>
      <c r="G91" s="908">
        <v>86</v>
      </c>
      <c r="H91" s="1162" t="s">
        <v>593</v>
      </c>
      <c r="I91" s="1886" t="s">
        <v>723</v>
      </c>
      <c r="J91" s="815"/>
      <c r="K91" s="143"/>
      <c r="L91" s="908">
        <v>86</v>
      </c>
      <c r="M91" s="1162" t="s">
        <v>591</v>
      </c>
      <c r="N91" s="1253" t="s">
        <v>723</v>
      </c>
      <c r="O91" s="815"/>
      <c r="P91" s="913">
        <v>6.6</v>
      </c>
    </row>
    <row r="92" spans="1:16" ht="15.75" x14ac:dyDescent="0.25">
      <c r="A92" s="426">
        <v>87</v>
      </c>
      <c r="B92" s="515" t="s">
        <v>23</v>
      </c>
      <c r="C92" s="1850">
        <f>(C19/C18)*100</f>
        <v>102.13826027397259</v>
      </c>
      <c r="D92" s="545" t="s">
        <v>44</v>
      </c>
      <c r="E92" s="328" t="s">
        <v>273</v>
      </c>
      <c r="F92" s="395"/>
      <c r="G92" s="908">
        <v>87</v>
      </c>
      <c r="H92" s="1162" t="s">
        <v>593</v>
      </c>
      <c r="I92" s="1156" t="s">
        <v>723</v>
      </c>
      <c r="J92" s="815"/>
      <c r="K92" s="143"/>
      <c r="L92" s="908">
        <v>87</v>
      </c>
      <c r="M92" s="1162" t="s">
        <v>591</v>
      </c>
      <c r="N92" s="203" t="s">
        <v>723</v>
      </c>
      <c r="O92" s="815"/>
      <c r="P92" s="913">
        <v>6.7</v>
      </c>
    </row>
    <row r="93" spans="1:16" ht="15.75" x14ac:dyDescent="0.25">
      <c r="A93" s="426">
        <v>88</v>
      </c>
      <c r="B93" s="515" t="s">
        <v>24</v>
      </c>
      <c r="C93" s="1847">
        <f>C19</f>
        <v>10213826.02739726</v>
      </c>
      <c r="D93" s="545" t="s">
        <v>44</v>
      </c>
      <c r="E93" s="328" t="s">
        <v>273</v>
      </c>
      <c r="F93" s="395"/>
      <c r="G93" s="908">
        <v>88</v>
      </c>
      <c r="H93" s="1162" t="s">
        <v>593</v>
      </c>
      <c r="I93" s="1156" t="s">
        <v>723</v>
      </c>
      <c r="J93" s="815"/>
      <c r="K93" s="143"/>
      <c r="L93" s="908">
        <v>88</v>
      </c>
      <c r="M93" s="1162" t="s">
        <v>591</v>
      </c>
      <c r="N93" s="203" t="s">
        <v>723</v>
      </c>
      <c r="O93" s="815"/>
      <c r="P93" s="913" t="s">
        <v>1112</v>
      </c>
    </row>
    <row r="94" spans="1:16" ht="15.75" x14ac:dyDescent="0.25">
      <c r="A94" s="426">
        <v>89</v>
      </c>
      <c r="B94" s="515" t="s">
        <v>25</v>
      </c>
      <c r="C94" s="1849">
        <v>0.5</v>
      </c>
      <c r="D94" s="545" t="s">
        <v>44</v>
      </c>
      <c r="F94" s="757"/>
      <c r="G94" s="908">
        <v>89</v>
      </c>
      <c r="H94" s="1162" t="s">
        <v>593</v>
      </c>
      <c r="I94" s="1160" t="s">
        <v>723</v>
      </c>
      <c r="J94" s="815"/>
      <c r="K94" s="143"/>
      <c r="L94" s="908">
        <v>89</v>
      </c>
      <c r="M94" s="1162" t="s">
        <v>591</v>
      </c>
      <c r="N94" s="1214" t="s">
        <v>723</v>
      </c>
      <c r="O94" s="815"/>
      <c r="P94" s="913" t="s">
        <v>1113</v>
      </c>
    </row>
    <row r="95" spans="1:16" ht="15.75" x14ac:dyDescent="0.25">
      <c r="A95" s="426">
        <v>90</v>
      </c>
      <c r="B95" s="515" t="s">
        <v>26</v>
      </c>
      <c r="C95" s="1855" t="s">
        <v>114</v>
      </c>
      <c r="D95" s="545" t="s">
        <v>44</v>
      </c>
      <c r="F95" s="757"/>
      <c r="G95" s="908">
        <v>90</v>
      </c>
      <c r="H95" s="1162" t="s">
        <v>593</v>
      </c>
      <c r="I95" s="1156" t="s">
        <v>723</v>
      </c>
      <c r="J95" s="815"/>
      <c r="K95" s="143"/>
      <c r="L95" s="908">
        <v>90</v>
      </c>
      <c r="M95" s="1162" t="s">
        <v>591</v>
      </c>
      <c r="N95" s="203" t="s">
        <v>723</v>
      </c>
      <c r="O95" s="815"/>
      <c r="P95" s="913">
        <v>6.13</v>
      </c>
    </row>
    <row r="96" spans="1:16" ht="15.75" x14ac:dyDescent="0.25">
      <c r="A96" s="426">
        <v>91</v>
      </c>
      <c r="B96" s="515" t="s">
        <v>27</v>
      </c>
      <c r="C96" s="1858" t="s">
        <v>121</v>
      </c>
      <c r="D96" s="545" t="s">
        <v>44</v>
      </c>
      <c r="E96" s="328" t="s">
        <v>273</v>
      </c>
      <c r="F96" s="395"/>
      <c r="G96" s="908">
        <v>91</v>
      </c>
      <c r="H96" s="1162" t="s">
        <v>593</v>
      </c>
      <c r="I96" s="1160" t="s">
        <v>723</v>
      </c>
      <c r="J96" s="815"/>
      <c r="K96" s="143"/>
      <c r="L96" s="908">
        <v>91</v>
      </c>
      <c r="M96" s="1162" t="s">
        <v>591</v>
      </c>
      <c r="N96" s="1214" t="s">
        <v>723</v>
      </c>
      <c r="O96" s="815"/>
      <c r="P96" s="913"/>
    </row>
    <row r="97" spans="1:17" ht="15.75" x14ac:dyDescent="0.25">
      <c r="A97" s="426">
        <v>92</v>
      </c>
      <c r="B97" s="515" t="s">
        <v>28</v>
      </c>
      <c r="C97" s="1855" t="s">
        <v>115</v>
      </c>
      <c r="D97" s="545" t="s">
        <v>44</v>
      </c>
      <c r="F97" s="757"/>
      <c r="G97" s="908">
        <v>92</v>
      </c>
      <c r="H97" s="1162" t="s">
        <v>593</v>
      </c>
      <c r="I97" s="1160" t="s">
        <v>723</v>
      </c>
      <c r="J97" s="815"/>
      <c r="K97" s="143"/>
      <c r="L97" s="908">
        <v>92</v>
      </c>
      <c r="M97" s="1162" t="s">
        <v>591</v>
      </c>
      <c r="N97" s="1214" t="s">
        <v>723</v>
      </c>
      <c r="O97" s="815"/>
      <c r="P97" s="913">
        <v>6.11</v>
      </c>
    </row>
    <row r="98" spans="1:17" ht="15.75" x14ac:dyDescent="0.25">
      <c r="A98" s="426">
        <v>93</v>
      </c>
      <c r="B98" s="515" t="s">
        <v>75</v>
      </c>
      <c r="C98" s="22" t="s">
        <v>119</v>
      </c>
      <c r="D98" s="545" t="s">
        <v>44</v>
      </c>
      <c r="F98" s="757"/>
      <c r="G98" s="908">
        <v>93</v>
      </c>
      <c r="H98" s="1162" t="s">
        <v>593</v>
      </c>
      <c r="I98" s="1160" t="s">
        <v>723</v>
      </c>
      <c r="J98" s="815"/>
      <c r="K98" s="143"/>
      <c r="L98" s="908">
        <v>93</v>
      </c>
      <c r="M98" s="1162" t="s">
        <v>591</v>
      </c>
      <c r="N98" s="1214" t="s">
        <v>723</v>
      </c>
      <c r="O98" s="815"/>
      <c r="P98" s="1647">
        <v>6.1</v>
      </c>
    </row>
    <row r="99" spans="1:17" ht="15.75" x14ac:dyDescent="0.25">
      <c r="A99" s="426">
        <v>94</v>
      </c>
      <c r="B99" s="515" t="s">
        <v>74</v>
      </c>
      <c r="C99" s="1855" t="s">
        <v>116</v>
      </c>
      <c r="D99" s="545" t="s">
        <v>44</v>
      </c>
      <c r="F99" s="757"/>
      <c r="G99" s="908">
        <v>94</v>
      </c>
      <c r="H99" s="1162" t="s">
        <v>593</v>
      </c>
      <c r="I99" s="1156" t="s">
        <v>723</v>
      </c>
      <c r="J99" s="815"/>
      <c r="K99" s="143"/>
      <c r="L99" s="908">
        <v>94</v>
      </c>
      <c r="M99" s="1162" t="s">
        <v>591</v>
      </c>
      <c r="N99" s="203" t="s">
        <v>723</v>
      </c>
      <c r="O99" s="815"/>
      <c r="P99" s="913">
        <v>6.14</v>
      </c>
    </row>
    <row r="100" spans="1:17" ht="15.75" x14ac:dyDescent="0.25">
      <c r="A100" s="426">
        <v>95</v>
      </c>
      <c r="B100" s="1006" t="s">
        <v>38</v>
      </c>
      <c r="C100" s="1855" t="b">
        <v>1</v>
      </c>
      <c r="D100" s="545" t="s">
        <v>44</v>
      </c>
      <c r="E100" s="328" t="s">
        <v>273</v>
      </c>
      <c r="F100" s="395"/>
      <c r="G100" s="908">
        <v>95</v>
      </c>
      <c r="H100" s="1162" t="s">
        <v>593</v>
      </c>
      <c r="I100" s="1156" t="s">
        <v>723</v>
      </c>
      <c r="J100" s="815"/>
      <c r="K100" s="143"/>
      <c r="L100" s="908">
        <v>95</v>
      </c>
      <c r="M100" s="1162" t="s">
        <v>591</v>
      </c>
      <c r="N100" s="203" t="s">
        <v>723</v>
      </c>
      <c r="O100" s="815"/>
      <c r="P100" s="913">
        <v>6.15</v>
      </c>
    </row>
    <row r="101" spans="1:17" ht="15.75" x14ac:dyDescent="0.25">
      <c r="A101" s="203">
        <v>96</v>
      </c>
      <c r="B101" s="526" t="s">
        <v>36</v>
      </c>
      <c r="C101" s="1856"/>
      <c r="D101" s="545" t="s">
        <v>44</v>
      </c>
      <c r="E101" s="815"/>
      <c r="F101" s="143"/>
      <c r="G101" s="908">
        <v>96</v>
      </c>
      <c r="H101" s="1162" t="s">
        <v>593</v>
      </c>
      <c r="I101" s="1160" t="s">
        <v>723</v>
      </c>
      <c r="J101" s="815"/>
      <c r="K101" s="143"/>
      <c r="L101" s="908">
        <v>96</v>
      </c>
      <c r="M101" s="1162" t="s">
        <v>591</v>
      </c>
      <c r="N101" s="1214" t="s">
        <v>723</v>
      </c>
      <c r="O101" s="815"/>
      <c r="P101" s="913">
        <v>6.4</v>
      </c>
    </row>
    <row r="102" spans="1:17" ht="15.75" x14ac:dyDescent="0.25">
      <c r="A102" s="203">
        <v>97</v>
      </c>
      <c r="B102" s="526" t="s">
        <v>32</v>
      </c>
      <c r="C102" s="1856"/>
      <c r="D102" s="545" t="s">
        <v>44</v>
      </c>
      <c r="E102" s="815"/>
      <c r="F102" s="143"/>
      <c r="G102" s="908">
        <v>97</v>
      </c>
      <c r="H102" s="1162" t="s">
        <v>593</v>
      </c>
      <c r="I102" s="1160" t="s">
        <v>723</v>
      </c>
      <c r="J102" s="815"/>
      <c r="K102" s="143"/>
      <c r="L102" s="908">
        <v>97</v>
      </c>
      <c r="M102" s="1162" t="s">
        <v>591</v>
      </c>
      <c r="N102" s="1214" t="s">
        <v>723</v>
      </c>
      <c r="O102" s="815"/>
      <c r="P102" s="913" t="s">
        <v>1114</v>
      </c>
    </row>
    <row r="103" spans="1:17" s="7" customFormat="1" ht="15.75" x14ac:dyDescent="0.25">
      <c r="A103" s="203">
        <v>98</v>
      </c>
      <c r="B103" s="526" t="s">
        <v>39</v>
      </c>
      <c r="C103" s="1827" t="s">
        <v>47</v>
      </c>
      <c r="D103" s="934" t="s">
        <v>130</v>
      </c>
      <c r="E103" s="135"/>
      <c r="F103" s="516"/>
      <c r="G103" s="908">
        <v>98</v>
      </c>
      <c r="H103" s="1862" t="s">
        <v>48</v>
      </c>
      <c r="I103" s="203" t="s">
        <v>130</v>
      </c>
      <c r="J103" s="328" t="s">
        <v>273</v>
      </c>
      <c r="K103" s="750"/>
      <c r="L103" s="908">
        <v>98</v>
      </c>
      <c r="M103" s="1862" t="s">
        <v>42</v>
      </c>
      <c r="N103" s="203" t="s">
        <v>130</v>
      </c>
      <c r="O103" s="328" t="s">
        <v>273</v>
      </c>
      <c r="P103" s="913" t="s">
        <v>1115</v>
      </c>
    </row>
    <row r="104" spans="1:17" s="7" customFormat="1" ht="15.75" x14ac:dyDescent="0.25">
      <c r="A104" s="203">
        <v>99</v>
      </c>
      <c r="B104" s="526" t="s">
        <v>29</v>
      </c>
      <c r="C104" s="966" t="s">
        <v>117</v>
      </c>
      <c r="D104" s="934" t="s">
        <v>130</v>
      </c>
      <c r="E104" s="135"/>
      <c r="F104" s="175"/>
      <c r="G104" s="908">
        <v>99</v>
      </c>
      <c r="H104" s="1162" t="s">
        <v>593</v>
      </c>
      <c r="I104" s="203" t="s">
        <v>723</v>
      </c>
      <c r="J104" s="815"/>
      <c r="K104" s="143"/>
      <c r="L104" s="908">
        <v>99</v>
      </c>
      <c r="M104" s="966" t="s">
        <v>117</v>
      </c>
      <c r="N104" s="203" t="s">
        <v>130</v>
      </c>
      <c r="O104" s="815"/>
      <c r="P104" s="913">
        <v>8.1</v>
      </c>
    </row>
    <row r="105" spans="1:17" s="7" customFormat="1" ht="15.75" x14ac:dyDescent="0.25">
      <c r="A105" s="134" t="s">
        <v>122</v>
      </c>
      <c r="C105" s="63">
        <v>47</v>
      </c>
      <c r="D105" s="63"/>
      <c r="E105" s="1769"/>
      <c r="F105" s="979"/>
      <c r="G105" s="134"/>
      <c r="H105" s="63">
        <v>8</v>
      </c>
      <c r="I105" s="63"/>
      <c r="J105" s="815"/>
      <c r="K105" s="143"/>
      <c r="L105" s="134"/>
      <c r="M105" s="63">
        <v>33</v>
      </c>
      <c r="N105" s="63"/>
      <c r="O105" s="1863"/>
      <c r="P105" s="63"/>
      <c r="Q105" s="134"/>
    </row>
    <row r="106" spans="1:17" s="7" customFormat="1" ht="15.75" x14ac:dyDescent="0.25">
      <c r="C106" s="152"/>
      <c r="D106" s="152"/>
      <c r="E106" s="1729"/>
      <c r="F106" s="529"/>
      <c r="J106" s="139"/>
      <c r="K106" s="168"/>
      <c r="L106" s="2332" t="s">
        <v>793</v>
      </c>
      <c r="M106" s="2332"/>
      <c r="N106" s="2332"/>
      <c r="O106" s="2332"/>
      <c r="P106" s="2332"/>
      <c r="Q106" s="745"/>
    </row>
    <row r="107" spans="1:17" s="7" customFormat="1" ht="15.75" x14ac:dyDescent="0.25">
      <c r="A107" s="635">
        <v>1.1000000000000001</v>
      </c>
      <c r="B107" s="2257" t="s">
        <v>158</v>
      </c>
      <c r="C107" s="2257"/>
      <c r="D107" s="2257"/>
      <c r="E107" s="2257"/>
      <c r="F107" s="943"/>
      <c r="G107" s="803">
        <v>1.1000000000000001</v>
      </c>
      <c r="H107" s="2503" t="s">
        <v>696</v>
      </c>
      <c r="I107" s="2503"/>
      <c r="J107" s="2503"/>
      <c r="K107" s="759"/>
      <c r="L107" s="635">
        <v>1.1000000000000001</v>
      </c>
      <c r="M107" s="2503" t="s">
        <v>696</v>
      </c>
      <c r="N107" s="2503"/>
      <c r="O107" s="2503"/>
      <c r="P107" s="341"/>
      <c r="Q107" s="341"/>
    </row>
    <row r="108" spans="1:17" s="7" customFormat="1" ht="15.75" customHeight="1" x14ac:dyDescent="0.25">
      <c r="A108" s="635">
        <v>1.2</v>
      </c>
      <c r="B108" s="2222" t="s">
        <v>303</v>
      </c>
      <c r="C108" s="2222"/>
      <c r="D108" s="2222"/>
      <c r="E108" s="2222"/>
      <c r="F108" s="752"/>
      <c r="G108" s="2258">
        <v>2.2999999999999998</v>
      </c>
      <c r="H108" s="2505" t="s">
        <v>697</v>
      </c>
      <c r="I108" s="2505"/>
      <c r="J108" s="2505"/>
      <c r="K108" s="754"/>
      <c r="L108" s="2234">
        <v>2.2999999999999998</v>
      </c>
      <c r="M108" s="2507" t="s">
        <v>934</v>
      </c>
      <c r="N108" s="2507"/>
      <c r="O108" s="2507"/>
      <c r="P108" s="341"/>
      <c r="Q108" s="341"/>
    </row>
    <row r="109" spans="1:17" s="7" customFormat="1" ht="15.75" customHeight="1" x14ac:dyDescent="0.25">
      <c r="A109" s="635">
        <v>1.7</v>
      </c>
      <c r="B109" s="2222" t="s">
        <v>380</v>
      </c>
      <c r="C109" s="2222"/>
      <c r="D109" s="2222"/>
      <c r="E109" s="2222"/>
      <c r="F109" s="752"/>
      <c r="G109" s="2259"/>
      <c r="H109" s="2505"/>
      <c r="I109" s="2505"/>
      <c r="J109" s="2505"/>
      <c r="K109" s="754"/>
      <c r="L109" s="2234"/>
      <c r="M109" s="2507"/>
      <c r="N109" s="2507"/>
      <c r="O109" s="2507"/>
      <c r="P109" s="168"/>
      <c r="Q109" s="168"/>
    </row>
    <row r="110" spans="1:17" s="7" customFormat="1" ht="15.75" customHeight="1" x14ac:dyDescent="0.25">
      <c r="A110" s="635">
        <v>1.8</v>
      </c>
      <c r="B110" s="2222" t="s">
        <v>381</v>
      </c>
      <c r="C110" s="2222"/>
      <c r="D110" s="2222"/>
      <c r="E110" s="2222"/>
      <c r="F110" s="944"/>
      <c r="G110" s="1882">
        <v>2.99</v>
      </c>
      <c r="H110" s="2504" t="s">
        <v>503</v>
      </c>
      <c r="I110" s="2504"/>
      <c r="J110" s="2504"/>
      <c r="K110" s="1883"/>
      <c r="L110" s="2234"/>
      <c r="M110" s="2507"/>
      <c r="N110" s="2507"/>
      <c r="O110" s="2507"/>
      <c r="P110" s="357"/>
      <c r="Q110" s="357"/>
    </row>
    <row r="111" spans="1:17" s="7" customFormat="1" ht="15.75" customHeight="1" x14ac:dyDescent="0.25">
      <c r="A111" s="638">
        <v>1.1000000000000001</v>
      </c>
      <c r="B111" s="2222" t="s">
        <v>382</v>
      </c>
      <c r="C111" s="2222"/>
      <c r="D111" s="2222"/>
      <c r="E111" s="2222"/>
      <c r="F111" s="1840"/>
      <c r="G111" s="139"/>
      <c r="H111" s="139"/>
      <c r="I111" s="139"/>
      <c r="J111" s="139"/>
      <c r="K111" s="749"/>
      <c r="L111" s="2234"/>
      <c r="M111" s="2507"/>
      <c r="N111" s="2507"/>
      <c r="O111" s="2507"/>
      <c r="P111" s="457"/>
    </row>
    <row r="112" spans="1:17" s="7" customFormat="1" ht="15.75" x14ac:dyDescent="0.25">
      <c r="A112" s="635">
        <v>1.1299999999999999</v>
      </c>
      <c r="B112" s="2219" t="s">
        <v>737</v>
      </c>
      <c r="C112" s="2220"/>
      <c r="D112" s="2220"/>
      <c r="E112" s="2221"/>
      <c r="F112" s="1840"/>
      <c r="G112" s="139"/>
      <c r="H112" s="139"/>
      <c r="I112" s="139"/>
      <c r="J112" s="139"/>
      <c r="K112" s="749"/>
      <c r="L112" s="2234"/>
      <c r="M112" s="2507"/>
      <c r="N112" s="2507"/>
      <c r="O112" s="2507"/>
    </row>
    <row r="113" spans="1:15" s="7" customFormat="1" ht="15.75" customHeight="1" x14ac:dyDescent="0.25">
      <c r="A113" s="2258">
        <v>1.17</v>
      </c>
      <c r="B113" s="2224" t="s">
        <v>633</v>
      </c>
      <c r="C113" s="2224"/>
      <c r="D113" s="2224"/>
      <c r="E113" s="2224"/>
      <c r="F113" s="1826"/>
      <c r="G113" s="484"/>
      <c r="H113" s="484"/>
      <c r="I113" s="139"/>
      <c r="J113" s="139"/>
      <c r="K113" s="749"/>
      <c r="L113" s="2405">
        <v>2.99</v>
      </c>
      <c r="M113" s="2504" t="s">
        <v>698</v>
      </c>
      <c r="N113" s="2504"/>
      <c r="O113" s="2504"/>
    </row>
    <row r="114" spans="1:15" s="7" customFormat="1" ht="15.75" customHeight="1" x14ac:dyDescent="0.25">
      <c r="A114" s="2259"/>
      <c r="B114" s="2224"/>
      <c r="C114" s="2224"/>
      <c r="D114" s="2224"/>
      <c r="E114" s="2224"/>
      <c r="F114" s="1826"/>
      <c r="G114" s="484"/>
      <c r="H114" s="484"/>
      <c r="I114" s="139"/>
      <c r="J114" s="139"/>
      <c r="K114" s="749"/>
      <c r="L114" s="2405"/>
      <c r="M114" s="2504"/>
      <c r="N114" s="2504"/>
      <c r="O114" s="2504"/>
    </row>
    <row r="115" spans="1:15" s="7" customFormat="1" ht="15.75" x14ac:dyDescent="0.25">
      <c r="A115" s="635">
        <v>2.1</v>
      </c>
      <c r="B115" s="2222" t="s">
        <v>384</v>
      </c>
      <c r="C115" s="2222"/>
      <c r="D115" s="2222"/>
      <c r="E115" s="2222"/>
      <c r="F115" s="1840"/>
      <c r="G115" s="139"/>
      <c r="H115" s="139"/>
      <c r="I115" s="139"/>
      <c r="J115" s="139"/>
      <c r="K115" s="749"/>
      <c r="L115" s="139"/>
      <c r="M115" s="139"/>
      <c r="N115" s="139"/>
      <c r="O115" s="749"/>
    </row>
    <row r="116" spans="1:15" s="7" customFormat="1" ht="15.75" customHeight="1" x14ac:dyDescent="0.25">
      <c r="A116" s="2234">
        <v>2.8</v>
      </c>
      <c r="B116" s="2224" t="s">
        <v>852</v>
      </c>
      <c r="C116" s="2224"/>
      <c r="D116" s="2224"/>
      <c r="E116" s="2224"/>
      <c r="F116" s="1826"/>
      <c r="G116" s="484"/>
      <c r="H116" s="484"/>
      <c r="I116" s="139"/>
      <c r="J116" s="139"/>
      <c r="K116" s="749"/>
      <c r="L116" s="139"/>
      <c r="M116" s="139"/>
      <c r="N116" s="139"/>
      <c r="O116" s="749"/>
    </row>
    <row r="117" spans="1:15" s="7" customFormat="1" ht="15.75" x14ac:dyDescent="0.25">
      <c r="A117" s="2234"/>
      <c r="B117" s="2224"/>
      <c r="C117" s="2224"/>
      <c r="D117" s="2224"/>
      <c r="E117" s="2224"/>
      <c r="F117" s="1826"/>
      <c r="G117" s="484"/>
      <c r="H117" s="484"/>
      <c r="I117" s="139"/>
      <c r="J117" s="139"/>
      <c r="K117" s="749"/>
      <c r="L117" s="139"/>
      <c r="M117" s="139"/>
      <c r="N117" s="139"/>
      <c r="O117" s="749"/>
    </row>
    <row r="118" spans="1:15" ht="15.75" customHeight="1" x14ac:dyDescent="0.25">
      <c r="A118" s="1828">
        <v>2.16</v>
      </c>
      <c r="B118" s="2225" t="s">
        <v>928</v>
      </c>
      <c r="C118" s="2226"/>
      <c r="D118" s="2226"/>
      <c r="E118" s="2227"/>
      <c r="F118" s="1826"/>
      <c r="G118" s="139"/>
      <c r="H118" s="139"/>
      <c r="I118" s="139"/>
      <c r="K118" s="749"/>
      <c r="L118" s="139"/>
      <c r="M118" s="139"/>
      <c r="N118" s="139"/>
    </row>
    <row r="119" spans="1:15" ht="15.75" customHeight="1" x14ac:dyDescent="0.25">
      <c r="A119" s="1828">
        <v>2.17</v>
      </c>
      <c r="B119" s="2225" t="s">
        <v>915</v>
      </c>
      <c r="C119" s="2226"/>
      <c r="D119" s="2226"/>
      <c r="E119" s="2227"/>
      <c r="F119" s="1826"/>
      <c r="G119" s="139"/>
      <c r="H119" s="139"/>
      <c r="I119" s="139"/>
      <c r="K119" s="749"/>
      <c r="L119" s="139"/>
      <c r="M119" s="139"/>
      <c r="N119" s="139"/>
    </row>
    <row r="120" spans="1:15" ht="15.75" customHeight="1" x14ac:dyDescent="0.25">
      <c r="A120" s="635">
        <v>2.1800000000000002</v>
      </c>
      <c r="B120" s="2222" t="s">
        <v>856</v>
      </c>
      <c r="C120" s="2222"/>
      <c r="D120" s="2222"/>
      <c r="E120" s="2222"/>
      <c r="F120" s="1826"/>
      <c r="G120" s="139"/>
      <c r="H120" s="139"/>
      <c r="I120" s="139"/>
      <c r="K120" s="749"/>
      <c r="L120" s="139"/>
      <c r="M120" s="139"/>
      <c r="N120" s="139"/>
    </row>
    <row r="121" spans="1:15" ht="15.75" customHeight="1" x14ac:dyDescent="0.25">
      <c r="A121" s="638">
        <v>2.2000000000000002</v>
      </c>
      <c r="B121" s="2222" t="s">
        <v>256</v>
      </c>
      <c r="C121" s="2222"/>
      <c r="D121" s="2222"/>
      <c r="E121" s="2222"/>
      <c r="F121" s="1826"/>
      <c r="G121" s="139"/>
      <c r="H121" s="139"/>
      <c r="I121" s="139"/>
      <c r="K121" s="749"/>
      <c r="L121" s="139"/>
      <c r="M121" s="139"/>
      <c r="N121" s="139"/>
    </row>
    <row r="122" spans="1:15" s="7" customFormat="1" ht="15.75" customHeight="1" x14ac:dyDescent="0.25">
      <c r="A122" s="1825">
        <v>2.2200000000000002</v>
      </c>
      <c r="B122" s="2224" t="s">
        <v>929</v>
      </c>
      <c r="C122" s="2224"/>
      <c r="D122" s="2224"/>
      <c r="E122" s="2224"/>
      <c r="F122" s="1826"/>
      <c r="G122" s="139"/>
      <c r="H122" s="139"/>
      <c r="I122" s="139"/>
      <c r="J122" s="139"/>
      <c r="K122" s="749"/>
      <c r="L122" s="139"/>
      <c r="M122" s="139"/>
      <c r="N122" s="139"/>
      <c r="O122" s="749"/>
    </row>
    <row r="123" spans="1:15" s="7" customFormat="1" ht="15.75" customHeight="1" x14ac:dyDescent="0.25">
      <c r="A123" s="2258">
        <v>2.73</v>
      </c>
      <c r="B123" s="2225" t="s">
        <v>1117</v>
      </c>
      <c r="C123" s="2226"/>
      <c r="D123" s="2226"/>
      <c r="E123" s="2227"/>
      <c r="F123" s="1826"/>
      <c r="G123" s="139"/>
      <c r="H123" s="139"/>
      <c r="I123" s="139"/>
      <c r="J123" s="139"/>
      <c r="K123" s="749"/>
      <c r="L123" s="139"/>
      <c r="M123" s="139"/>
      <c r="N123" s="139"/>
      <c r="O123" s="749"/>
    </row>
    <row r="124" spans="1:15" s="7" customFormat="1" ht="15.75" customHeight="1" x14ac:dyDescent="0.25">
      <c r="A124" s="2273"/>
      <c r="B124" s="2239"/>
      <c r="C124" s="2240"/>
      <c r="D124" s="2240"/>
      <c r="E124" s="2241"/>
      <c r="F124" s="1826"/>
      <c r="G124" s="139"/>
      <c r="H124" s="139"/>
      <c r="I124" s="139"/>
      <c r="J124" s="139"/>
      <c r="K124" s="749"/>
      <c r="L124" s="139"/>
      <c r="M124" s="139"/>
      <c r="N124" s="139"/>
      <c r="O124" s="749"/>
    </row>
    <row r="125" spans="1:15" s="7" customFormat="1" ht="15.75" customHeight="1" x14ac:dyDescent="0.25">
      <c r="A125" s="2273"/>
      <c r="B125" s="2239"/>
      <c r="C125" s="2240"/>
      <c r="D125" s="2240"/>
      <c r="E125" s="2241"/>
      <c r="F125" s="1826"/>
      <c r="G125" s="139"/>
      <c r="H125" s="139"/>
      <c r="I125" s="139"/>
      <c r="J125" s="139"/>
      <c r="K125" s="749"/>
      <c r="L125" s="139"/>
      <c r="M125" s="139"/>
      <c r="N125" s="139"/>
      <c r="O125" s="749"/>
    </row>
    <row r="126" spans="1:15" s="7" customFormat="1" ht="15.75" customHeight="1" x14ac:dyDescent="0.25">
      <c r="A126" s="2273"/>
      <c r="B126" s="2239"/>
      <c r="C126" s="2240"/>
      <c r="D126" s="2240"/>
      <c r="E126" s="2241"/>
      <c r="F126" s="1826"/>
      <c r="G126" s="139"/>
      <c r="H126" s="139"/>
      <c r="I126" s="139"/>
      <c r="J126" s="139"/>
      <c r="K126" s="749"/>
      <c r="L126" s="139"/>
      <c r="M126" s="139"/>
      <c r="N126" s="139"/>
      <c r="O126" s="749"/>
    </row>
    <row r="127" spans="1:15" s="7" customFormat="1" ht="15.75" customHeight="1" x14ac:dyDescent="0.25">
      <c r="A127" s="2259"/>
      <c r="B127" s="2242"/>
      <c r="C127" s="2243"/>
      <c r="D127" s="2243"/>
      <c r="E127" s="2244"/>
      <c r="F127" s="1826"/>
      <c r="G127" s="139"/>
      <c r="H127" s="139"/>
      <c r="I127" s="139"/>
      <c r="J127" s="139"/>
      <c r="K127" s="749"/>
      <c r="L127" s="139"/>
      <c r="M127" s="139"/>
      <c r="N127" s="139"/>
      <c r="O127" s="749"/>
    </row>
    <row r="128" spans="1:15" s="7" customFormat="1" ht="15.75" customHeight="1" x14ac:dyDescent="0.25">
      <c r="A128" s="2258">
        <v>2.83</v>
      </c>
      <c r="B128" s="2225" t="s">
        <v>1119</v>
      </c>
      <c r="C128" s="2226"/>
      <c r="D128" s="2226"/>
      <c r="E128" s="2227"/>
      <c r="F128" s="1826"/>
      <c r="G128" s="139"/>
      <c r="H128" s="139"/>
      <c r="I128" s="139"/>
      <c r="J128" s="139"/>
      <c r="K128" s="749"/>
      <c r="L128" s="139"/>
      <c r="M128" s="139"/>
      <c r="N128" s="139"/>
      <c r="O128" s="749"/>
    </row>
    <row r="129" spans="1:15" s="7" customFormat="1" ht="15.75" customHeight="1" x14ac:dyDescent="0.25">
      <c r="A129" s="2259"/>
      <c r="B129" s="2242"/>
      <c r="C129" s="2243"/>
      <c r="D129" s="2243"/>
      <c r="E129" s="2244"/>
      <c r="F129" s="1826"/>
      <c r="G129" s="139"/>
      <c r="H129" s="139"/>
      <c r="I129" s="139"/>
      <c r="J129" s="139"/>
      <c r="K129" s="749"/>
      <c r="O129" s="749"/>
    </row>
    <row r="130" spans="1:15" s="7" customFormat="1" ht="15.75" customHeight="1" x14ac:dyDescent="0.25">
      <c r="A130" s="1032">
        <v>2.86</v>
      </c>
      <c r="B130" s="2224" t="s">
        <v>848</v>
      </c>
      <c r="C130" s="2224"/>
      <c r="D130" s="2224"/>
      <c r="E130" s="2224"/>
      <c r="F130" s="964"/>
      <c r="G130" s="230"/>
      <c r="J130" s="139"/>
      <c r="K130" s="168"/>
      <c r="O130" s="749"/>
    </row>
    <row r="131" spans="1:15" s="7" customFormat="1" ht="15.75" customHeight="1" x14ac:dyDescent="0.25">
      <c r="A131" s="637">
        <v>2.87</v>
      </c>
      <c r="B131" s="2223" t="s">
        <v>851</v>
      </c>
      <c r="C131" s="2223"/>
      <c r="D131" s="2223"/>
      <c r="E131" s="2223"/>
      <c r="F131" s="963"/>
      <c r="G131" s="230"/>
      <c r="J131" s="139"/>
      <c r="K131" s="168"/>
      <c r="O131" s="749"/>
    </row>
    <row r="132" spans="1:15" s="7" customFormat="1" ht="15.75" x14ac:dyDescent="0.25">
      <c r="A132" s="637">
        <v>2.88</v>
      </c>
      <c r="B132" s="2223" t="s">
        <v>933</v>
      </c>
      <c r="C132" s="2223"/>
      <c r="D132" s="2223"/>
      <c r="E132" s="2223"/>
      <c r="F132" s="963"/>
      <c r="G132" s="230"/>
      <c r="J132" s="139"/>
      <c r="K132" s="168"/>
      <c r="O132" s="749"/>
    </row>
    <row r="133" spans="1:15" s="7" customFormat="1" ht="15.75" x14ac:dyDescent="0.25">
      <c r="A133" s="635">
        <v>2.91</v>
      </c>
      <c r="B133" s="2222" t="s">
        <v>916</v>
      </c>
      <c r="C133" s="2222"/>
      <c r="D133" s="2222"/>
      <c r="E133" s="2222"/>
      <c r="F133" s="963"/>
      <c r="G133" s="230"/>
      <c r="J133" s="139"/>
      <c r="K133" s="168"/>
      <c r="O133" s="749"/>
    </row>
    <row r="134" spans="1:15" s="7" customFormat="1" ht="15.75" x14ac:dyDescent="0.25">
      <c r="A134" s="2234">
        <v>2.95</v>
      </c>
      <c r="B134" s="2224" t="s">
        <v>854</v>
      </c>
      <c r="C134" s="2224"/>
      <c r="D134" s="2224"/>
      <c r="E134" s="2224"/>
      <c r="F134" s="960"/>
      <c r="G134" s="484"/>
      <c r="J134" s="139"/>
      <c r="K134" s="168"/>
      <c r="O134" s="749"/>
    </row>
    <row r="135" spans="1:15" s="7" customFormat="1" ht="15.75" customHeight="1" x14ac:dyDescent="0.25">
      <c r="A135" s="2234"/>
      <c r="B135" s="2224"/>
      <c r="C135" s="2224"/>
      <c r="D135" s="2224"/>
      <c r="E135" s="2224"/>
      <c r="F135" s="964"/>
      <c r="G135" s="1066"/>
      <c r="H135" s="1066"/>
      <c r="J135" s="139"/>
      <c r="K135" s="168"/>
      <c r="O135" s="749"/>
    </row>
    <row r="136" spans="1:15" s="7" customFormat="1" ht="15.75" x14ac:dyDescent="0.25">
      <c r="A136" s="2234"/>
      <c r="B136" s="2224"/>
      <c r="C136" s="2224"/>
      <c r="D136" s="2224"/>
      <c r="E136" s="2224"/>
      <c r="F136" s="964"/>
      <c r="J136" s="139"/>
      <c r="K136" s="168"/>
      <c r="O136" s="749"/>
    </row>
    <row r="137" spans="1:15" s="7" customFormat="1" x14ac:dyDescent="0.25">
      <c r="E137" s="139"/>
      <c r="F137" s="168"/>
      <c r="J137" s="139"/>
      <c r="K137" s="168"/>
      <c r="O137" s="749"/>
    </row>
    <row r="138" spans="1:15" s="7" customFormat="1" x14ac:dyDescent="0.25">
      <c r="E138" s="139"/>
      <c r="F138" s="168"/>
      <c r="J138" s="139"/>
      <c r="K138" s="168"/>
      <c r="O138" s="749"/>
    </row>
    <row r="139" spans="1:15" s="7" customFormat="1" ht="15.75" customHeight="1" x14ac:dyDescent="0.25">
      <c r="E139" s="139"/>
      <c r="F139" s="168"/>
      <c r="J139" s="139"/>
      <c r="K139" s="168"/>
      <c r="O139" s="749"/>
    </row>
    <row r="140" spans="1:15" s="7" customFormat="1" ht="15" customHeight="1" x14ac:dyDescent="0.25">
      <c r="E140" s="139"/>
      <c r="F140" s="168"/>
      <c r="J140" s="139"/>
      <c r="K140" s="168"/>
      <c r="O140" s="749"/>
    </row>
    <row r="141" spans="1:15" s="7" customFormat="1" x14ac:dyDescent="0.25">
      <c r="E141" s="139"/>
      <c r="F141" s="168"/>
      <c r="J141" s="139"/>
      <c r="K141" s="168"/>
      <c r="O141" s="749"/>
    </row>
    <row r="142" spans="1:15" s="7" customFormat="1" x14ac:dyDescent="0.25">
      <c r="E142" s="139"/>
      <c r="F142" s="168"/>
      <c r="J142" s="139"/>
      <c r="K142" s="168"/>
      <c r="O142" s="749"/>
    </row>
    <row r="143" spans="1:15" s="7" customFormat="1" x14ac:dyDescent="0.25">
      <c r="E143" s="139"/>
      <c r="F143" s="168"/>
      <c r="J143" s="139"/>
      <c r="K143" s="168"/>
      <c r="O143" s="749"/>
    </row>
    <row r="144" spans="1:15" s="7" customFormat="1" ht="15" customHeight="1" x14ac:dyDescent="0.25">
      <c r="E144" s="139"/>
      <c r="F144" s="168"/>
      <c r="J144" s="139"/>
      <c r="K144" s="168"/>
      <c r="O144" s="749"/>
    </row>
    <row r="145" spans="5:15" s="7" customFormat="1" ht="15" customHeight="1" x14ac:dyDescent="0.25">
      <c r="E145" s="139"/>
      <c r="F145" s="168"/>
      <c r="J145" s="139"/>
      <c r="K145" s="168"/>
      <c r="O145" s="749"/>
    </row>
    <row r="146" spans="5:15" s="7" customFormat="1" x14ac:dyDescent="0.25">
      <c r="E146" s="139"/>
      <c r="F146" s="168"/>
      <c r="J146" s="139"/>
      <c r="K146" s="168"/>
      <c r="O146" s="749"/>
    </row>
    <row r="147" spans="5:15" s="7" customFormat="1" ht="15" customHeight="1" x14ac:dyDescent="0.25">
      <c r="E147" s="139"/>
      <c r="F147" s="168"/>
      <c r="J147" s="139"/>
      <c r="K147" s="168"/>
      <c r="O147" s="749"/>
    </row>
    <row r="148" spans="5:15" s="7" customFormat="1" ht="15" customHeight="1" x14ac:dyDescent="0.25">
      <c r="E148" s="139"/>
      <c r="F148" s="168"/>
      <c r="J148" s="139"/>
      <c r="K148" s="168"/>
      <c r="O148" s="749"/>
    </row>
    <row r="149" spans="5:15" s="7" customFormat="1" ht="15.75" customHeight="1" x14ac:dyDescent="0.25">
      <c r="E149" s="139"/>
      <c r="F149" s="168"/>
      <c r="J149" s="139"/>
      <c r="K149" s="168"/>
      <c r="O149" s="749"/>
    </row>
    <row r="150" spans="5:15" s="7" customFormat="1" ht="15.75" customHeight="1" x14ac:dyDescent="0.25">
      <c r="E150" s="139"/>
      <c r="F150" s="168"/>
      <c r="J150" s="139"/>
      <c r="K150" s="168"/>
      <c r="O150" s="749"/>
    </row>
    <row r="151" spans="5:15" s="7" customFormat="1" x14ac:dyDescent="0.25">
      <c r="E151" s="139"/>
      <c r="F151" s="168"/>
      <c r="J151" s="139"/>
      <c r="K151" s="168"/>
      <c r="O151" s="749"/>
    </row>
    <row r="152" spans="5:15" s="7" customFormat="1" x14ac:dyDescent="0.25">
      <c r="E152" s="139"/>
      <c r="F152" s="168"/>
      <c r="J152" s="139"/>
      <c r="K152" s="168"/>
      <c r="O152" s="749"/>
    </row>
    <row r="153" spans="5:15" s="7" customFormat="1" ht="15.75" customHeight="1" x14ac:dyDescent="0.25">
      <c r="E153" s="139"/>
      <c r="F153" s="168"/>
      <c r="J153" s="139"/>
      <c r="K153" s="168"/>
      <c r="O153" s="749"/>
    </row>
    <row r="154" spans="5:15" s="7" customFormat="1" ht="15.75" customHeight="1" x14ac:dyDescent="0.25">
      <c r="E154" s="139"/>
      <c r="F154" s="168"/>
      <c r="J154" s="139"/>
      <c r="K154" s="168"/>
      <c r="O154" s="749"/>
    </row>
    <row r="155" spans="5:15" s="7" customFormat="1" x14ac:dyDescent="0.25">
      <c r="E155" s="139"/>
      <c r="F155" s="168"/>
      <c r="J155" s="139"/>
      <c r="K155" s="168"/>
      <c r="O155" s="749"/>
    </row>
    <row r="156" spans="5:15" s="7" customFormat="1" x14ac:dyDescent="0.25">
      <c r="E156" s="139"/>
      <c r="F156" s="168"/>
      <c r="J156" s="139"/>
      <c r="K156" s="168"/>
      <c r="O156" s="749"/>
    </row>
    <row r="157" spans="5:15" s="7" customFormat="1" x14ac:dyDescent="0.25">
      <c r="E157" s="139"/>
      <c r="F157" s="168"/>
      <c r="J157" s="139"/>
      <c r="K157" s="168"/>
      <c r="O157" s="749"/>
    </row>
    <row r="158" spans="5:15" s="7" customFormat="1" ht="15" customHeight="1" x14ac:dyDescent="0.25">
      <c r="E158" s="139"/>
      <c r="F158" s="168"/>
      <c r="J158" s="139"/>
      <c r="K158" s="168"/>
      <c r="O158" s="749"/>
    </row>
    <row r="159" spans="5:15" s="7" customFormat="1" ht="15" customHeight="1" x14ac:dyDescent="0.25">
      <c r="E159" s="139"/>
      <c r="F159" s="168"/>
      <c r="J159" s="139"/>
      <c r="K159" s="168"/>
      <c r="O159" s="749"/>
    </row>
    <row r="160" spans="5:15" s="7" customFormat="1" ht="15" customHeight="1" x14ac:dyDescent="0.25">
      <c r="E160" s="139"/>
      <c r="F160" s="168"/>
      <c r="J160" s="139"/>
      <c r="K160" s="168"/>
      <c r="O160" s="749"/>
    </row>
    <row r="161" spans="5:15" s="7" customFormat="1" x14ac:dyDescent="0.25">
      <c r="E161" s="139"/>
      <c r="F161" s="168"/>
      <c r="J161" s="139"/>
      <c r="K161" s="168"/>
      <c r="O161" s="749"/>
    </row>
    <row r="162" spans="5:15" s="7" customFormat="1" x14ac:dyDescent="0.25">
      <c r="E162" s="139"/>
      <c r="F162" s="168"/>
      <c r="J162" s="139"/>
      <c r="K162" s="168"/>
      <c r="O162" s="749"/>
    </row>
    <row r="163" spans="5:15" s="7" customFormat="1" x14ac:dyDescent="0.25">
      <c r="E163" s="139"/>
      <c r="F163" s="168"/>
      <c r="J163" s="139"/>
      <c r="K163" s="168"/>
      <c r="O163" s="749"/>
    </row>
    <row r="164" spans="5:15" s="7" customFormat="1" x14ac:dyDescent="0.25">
      <c r="E164" s="139"/>
      <c r="F164" s="168"/>
      <c r="J164" s="139"/>
      <c r="K164" s="168"/>
      <c r="O164" s="749"/>
    </row>
    <row r="165" spans="5:15" s="7" customFormat="1" x14ac:dyDescent="0.25">
      <c r="E165" s="139"/>
      <c r="F165" s="168"/>
      <c r="J165" s="139"/>
      <c r="K165" s="168"/>
      <c r="O165" s="749"/>
    </row>
    <row r="166" spans="5:15" s="7" customFormat="1" x14ac:dyDescent="0.25">
      <c r="E166" s="139"/>
      <c r="F166" s="168"/>
      <c r="J166" s="139"/>
      <c r="K166" s="168"/>
      <c r="O166" s="749"/>
    </row>
    <row r="167" spans="5:15" s="7" customFormat="1" x14ac:dyDescent="0.25">
      <c r="E167" s="139"/>
      <c r="F167" s="168"/>
      <c r="J167" s="139"/>
      <c r="K167" s="168"/>
      <c r="O167" s="749"/>
    </row>
    <row r="168" spans="5:15" s="7" customFormat="1" x14ac:dyDescent="0.25">
      <c r="E168" s="139"/>
      <c r="F168" s="168"/>
      <c r="J168" s="139"/>
      <c r="K168" s="168"/>
      <c r="O168" s="749"/>
    </row>
    <row r="169" spans="5:15" s="7" customFormat="1" x14ac:dyDescent="0.25">
      <c r="E169" s="139"/>
      <c r="F169" s="168"/>
      <c r="J169" s="139"/>
      <c r="K169" s="168"/>
      <c r="O169" s="749"/>
    </row>
    <row r="170" spans="5:15" s="7" customFormat="1" x14ac:dyDescent="0.25">
      <c r="E170" s="139"/>
      <c r="F170" s="168"/>
      <c r="J170" s="139"/>
      <c r="K170" s="168"/>
      <c r="O170" s="749"/>
    </row>
    <row r="171" spans="5:15" s="7" customFormat="1" x14ac:dyDescent="0.25">
      <c r="E171" s="139"/>
      <c r="F171" s="168"/>
      <c r="J171" s="139"/>
      <c r="K171" s="168"/>
      <c r="O171" s="749"/>
    </row>
    <row r="172" spans="5:15" s="7" customFormat="1" x14ac:dyDescent="0.25">
      <c r="E172" s="139"/>
      <c r="F172" s="168"/>
      <c r="J172" s="139"/>
      <c r="K172" s="168"/>
      <c r="O172" s="749"/>
    </row>
    <row r="173" spans="5:15" s="7" customFormat="1" x14ac:dyDescent="0.25">
      <c r="E173" s="139"/>
      <c r="F173" s="168"/>
      <c r="J173" s="139"/>
      <c r="K173" s="168"/>
      <c r="O173" s="749"/>
    </row>
    <row r="174" spans="5:15" s="7" customFormat="1" x14ac:dyDescent="0.25">
      <c r="E174" s="139"/>
      <c r="F174" s="168"/>
      <c r="J174" s="139"/>
      <c r="K174" s="168"/>
      <c r="O174" s="749"/>
    </row>
    <row r="175" spans="5:15" s="7" customFormat="1" x14ac:dyDescent="0.25">
      <c r="E175" s="139"/>
      <c r="F175" s="168"/>
      <c r="J175" s="139"/>
      <c r="K175" s="168"/>
      <c r="O175" s="749"/>
    </row>
    <row r="176" spans="5:15" s="7" customFormat="1" x14ac:dyDescent="0.25">
      <c r="E176" s="139"/>
      <c r="F176" s="168"/>
      <c r="J176" s="139"/>
      <c r="K176" s="168"/>
      <c r="O176" s="749"/>
    </row>
    <row r="177" spans="5:15" s="7" customFormat="1" x14ac:dyDescent="0.25">
      <c r="E177" s="139"/>
      <c r="F177" s="168"/>
      <c r="J177" s="139"/>
      <c r="K177" s="168"/>
      <c r="O177" s="749"/>
    </row>
    <row r="178" spans="5:15" s="7" customFormat="1" x14ac:dyDescent="0.25">
      <c r="E178" s="139"/>
      <c r="F178" s="168"/>
      <c r="J178" s="139"/>
      <c r="K178" s="168"/>
      <c r="O178" s="749"/>
    </row>
    <row r="179" spans="5:15" s="7" customFormat="1" x14ac:dyDescent="0.25">
      <c r="E179" s="139"/>
      <c r="F179" s="168"/>
      <c r="J179" s="139"/>
      <c r="K179" s="168"/>
      <c r="O179" s="749"/>
    </row>
    <row r="180" spans="5:15" s="7" customFormat="1" x14ac:dyDescent="0.25">
      <c r="E180" s="139"/>
      <c r="F180" s="168"/>
      <c r="J180" s="139"/>
      <c r="K180" s="168"/>
      <c r="O180" s="749"/>
    </row>
    <row r="181" spans="5:15" s="7" customFormat="1" x14ac:dyDescent="0.25">
      <c r="E181" s="139"/>
      <c r="F181" s="168"/>
      <c r="J181" s="139"/>
      <c r="K181" s="168"/>
      <c r="O181" s="749"/>
    </row>
    <row r="182" spans="5:15" s="7" customFormat="1" x14ac:dyDescent="0.25">
      <c r="E182" s="139"/>
      <c r="F182" s="168"/>
      <c r="J182" s="139"/>
      <c r="K182" s="168"/>
      <c r="O182" s="749"/>
    </row>
    <row r="183" spans="5:15" s="7" customFormat="1" x14ac:dyDescent="0.25">
      <c r="E183" s="139"/>
      <c r="F183" s="168"/>
      <c r="J183" s="139"/>
      <c r="K183" s="168"/>
      <c r="O183" s="749"/>
    </row>
    <row r="184" spans="5:15" s="7" customFormat="1" x14ac:dyDescent="0.25">
      <c r="E184" s="139"/>
      <c r="F184" s="168"/>
      <c r="J184" s="139"/>
      <c r="K184" s="168"/>
      <c r="O184" s="749"/>
    </row>
    <row r="185" spans="5:15" s="7" customFormat="1" x14ac:dyDescent="0.25">
      <c r="E185" s="139"/>
      <c r="F185" s="168"/>
      <c r="J185" s="139"/>
      <c r="K185" s="168"/>
      <c r="O185" s="749"/>
    </row>
    <row r="186" spans="5:15" s="7" customFormat="1" x14ac:dyDescent="0.25">
      <c r="E186" s="139"/>
      <c r="F186" s="168"/>
      <c r="J186" s="139"/>
      <c r="K186" s="168"/>
      <c r="O186" s="749"/>
    </row>
    <row r="187" spans="5:15" s="7" customFormat="1" x14ac:dyDescent="0.25">
      <c r="E187" s="139"/>
      <c r="F187" s="168"/>
      <c r="J187" s="139"/>
      <c r="K187" s="168"/>
      <c r="O187" s="749"/>
    </row>
    <row r="188" spans="5:15" s="7" customFormat="1" x14ac:dyDescent="0.25">
      <c r="E188" s="139"/>
      <c r="F188" s="168"/>
      <c r="J188" s="139"/>
      <c r="K188" s="168"/>
      <c r="O188" s="749"/>
    </row>
    <row r="189" spans="5:15" s="7" customFormat="1" x14ac:dyDescent="0.25">
      <c r="E189" s="139"/>
      <c r="F189" s="168"/>
      <c r="J189" s="139"/>
      <c r="K189" s="168"/>
      <c r="O189" s="749"/>
    </row>
    <row r="190" spans="5:15" s="7" customFormat="1" x14ac:dyDescent="0.25">
      <c r="E190" s="139"/>
      <c r="F190" s="168"/>
      <c r="J190" s="139"/>
      <c r="K190" s="168"/>
      <c r="O190" s="749"/>
    </row>
    <row r="191" spans="5:15" s="7" customFormat="1" x14ac:dyDescent="0.25">
      <c r="E191" s="139"/>
      <c r="F191" s="168"/>
      <c r="J191" s="139"/>
      <c r="K191" s="168"/>
      <c r="O191" s="749"/>
    </row>
    <row r="192" spans="5:15" s="7" customFormat="1" x14ac:dyDescent="0.25">
      <c r="E192" s="139"/>
      <c r="F192" s="168"/>
      <c r="J192" s="139"/>
      <c r="K192" s="168"/>
      <c r="O192" s="749"/>
    </row>
    <row r="193" spans="5:15" s="7" customFormat="1" x14ac:dyDescent="0.25">
      <c r="E193" s="139"/>
      <c r="F193" s="168"/>
      <c r="J193" s="139"/>
      <c r="K193" s="168"/>
      <c r="O193" s="749"/>
    </row>
    <row r="194" spans="5:15" s="7" customFormat="1" x14ac:dyDescent="0.25">
      <c r="E194" s="139"/>
      <c r="F194" s="168"/>
      <c r="J194" s="139"/>
      <c r="K194" s="168"/>
      <c r="O194" s="749"/>
    </row>
    <row r="195" spans="5:15" s="7" customFormat="1" x14ac:dyDescent="0.25">
      <c r="E195" s="139"/>
      <c r="F195" s="168"/>
      <c r="J195" s="139"/>
      <c r="K195" s="168"/>
      <c r="O195" s="749"/>
    </row>
    <row r="196" spans="5:15" s="7" customFormat="1" x14ac:dyDescent="0.25">
      <c r="E196" s="139"/>
      <c r="F196" s="168"/>
      <c r="J196" s="139"/>
      <c r="K196" s="168"/>
      <c r="O196" s="749"/>
    </row>
    <row r="197" spans="5:15" s="7" customFormat="1" x14ac:dyDescent="0.25">
      <c r="E197" s="139"/>
      <c r="F197" s="168"/>
      <c r="J197" s="139"/>
      <c r="K197" s="168"/>
      <c r="O197" s="749"/>
    </row>
    <row r="198" spans="5:15" s="7" customFormat="1" x14ac:dyDescent="0.25">
      <c r="E198" s="139"/>
      <c r="F198" s="168"/>
      <c r="J198" s="139"/>
      <c r="K198" s="168"/>
      <c r="O198" s="749"/>
    </row>
    <row r="199" spans="5:15" s="7" customFormat="1" x14ac:dyDescent="0.25">
      <c r="E199" s="139"/>
      <c r="F199" s="168"/>
      <c r="J199" s="139"/>
      <c r="K199" s="168"/>
      <c r="O199" s="749"/>
    </row>
    <row r="200" spans="5:15" s="7" customFormat="1" x14ac:dyDescent="0.25">
      <c r="E200" s="139"/>
      <c r="F200" s="168"/>
      <c r="J200" s="139"/>
      <c r="K200" s="168"/>
      <c r="O200" s="749"/>
    </row>
    <row r="201" spans="5:15" s="7" customFormat="1" x14ac:dyDescent="0.25">
      <c r="E201" s="139"/>
      <c r="F201" s="168"/>
      <c r="J201" s="139"/>
      <c r="K201" s="168"/>
      <c r="O201" s="749"/>
    </row>
    <row r="202" spans="5:15" s="7" customFormat="1" x14ac:dyDescent="0.25">
      <c r="E202" s="139"/>
      <c r="F202" s="168"/>
      <c r="J202" s="139"/>
      <c r="K202" s="168"/>
      <c r="O202" s="749"/>
    </row>
    <row r="203" spans="5:15" s="7" customFormat="1" x14ac:dyDescent="0.25">
      <c r="E203" s="139"/>
      <c r="F203" s="168"/>
      <c r="J203" s="139"/>
      <c r="K203" s="168"/>
      <c r="O203" s="749"/>
    </row>
    <row r="204" spans="5:15" s="7" customFormat="1" x14ac:dyDescent="0.25">
      <c r="E204" s="139"/>
      <c r="F204" s="168"/>
      <c r="J204" s="139"/>
      <c r="K204" s="168"/>
      <c r="O204" s="749"/>
    </row>
    <row r="205" spans="5:15" s="7" customFormat="1" x14ac:dyDescent="0.25">
      <c r="E205" s="139"/>
      <c r="F205" s="168"/>
      <c r="J205" s="139"/>
      <c r="K205" s="168"/>
      <c r="O205" s="749"/>
    </row>
    <row r="206" spans="5:15" s="7" customFormat="1" x14ac:dyDescent="0.25">
      <c r="E206" s="139"/>
      <c r="F206" s="168"/>
      <c r="J206" s="139"/>
      <c r="K206" s="168"/>
      <c r="O206" s="749"/>
    </row>
    <row r="207" spans="5:15" s="7" customFormat="1" x14ac:dyDescent="0.25">
      <c r="E207" s="139"/>
      <c r="F207" s="168"/>
      <c r="J207" s="139"/>
      <c r="K207" s="168"/>
      <c r="O207" s="749"/>
    </row>
    <row r="208" spans="5:15" s="7" customFormat="1" x14ac:dyDescent="0.25">
      <c r="E208" s="139"/>
      <c r="F208" s="168"/>
      <c r="J208" s="139"/>
      <c r="K208" s="168"/>
      <c r="O208" s="749"/>
    </row>
    <row r="209" spans="5:15" s="7" customFormat="1" x14ac:dyDescent="0.25">
      <c r="E209" s="139"/>
      <c r="F209" s="168"/>
      <c r="J209" s="139"/>
      <c r="K209" s="168"/>
      <c r="O209" s="749"/>
    </row>
    <row r="210" spans="5:15" s="7" customFormat="1" x14ac:dyDescent="0.25">
      <c r="E210" s="139"/>
      <c r="F210" s="168"/>
      <c r="J210" s="139"/>
      <c r="K210" s="168"/>
      <c r="O210" s="749"/>
    </row>
    <row r="211" spans="5:15" s="7" customFormat="1" x14ac:dyDescent="0.25">
      <c r="E211" s="139"/>
      <c r="F211" s="168"/>
      <c r="J211" s="139"/>
      <c r="K211" s="168"/>
      <c r="O211" s="749"/>
    </row>
    <row r="212" spans="5:15" s="7" customFormat="1" x14ac:dyDescent="0.25">
      <c r="E212" s="139"/>
      <c r="F212" s="168"/>
      <c r="J212" s="139"/>
      <c r="K212" s="168"/>
      <c r="O212" s="749"/>
    </row>
    <row r="213" spans="5:15" s="7" customFormat="1" x14ac:dyDescent="0.25">
      <c r="E213" s="139"/>
      <c r="F213" s="168"/>
      <c r="J213" s="139"/>
      <c r="K213" s="168"/>
      <c r="O213" s="749"/>
    </row>
    <row r="214" spans="5:15" s="7" customFormat="1" x14ac:dyDescent="0.25">
      <c r="E214" s="139"/>
      <c r="F214" s="168"/>
      <c r="J214" s="139"/>
      <c r="K214" s="168"/>
      <c r="O214" s="749"/>
    </row>
    <row r="215" spans="5:15" s="7" customFormat="1" x14ac:dyDescent="0.25">
      <c r="E215" s="139"/>
      <c r="F215" s="168"/>
      <c r="J215" s="139"/>
      <c r="K215" s="168"/>
      <c r="O215" s="749"/>
    </row>
    <row r="216" spans="5:15" s="7" customFormat="1" x14ac:dyDescent="0.25">
      <c r="E216" s="139"/>
      <c r="F216" s="168"/>
      <c r="J216" s="139"/>
      <c r="K216" s="168"/>
      <c r="O216" s="749"/>
    </row>
    <row r="217" spans="5:15" s="7" customFormat="1" x14ac:dyDescent="0.25">
      <c r="E217" s="139"/>
      <c r="F217" s="168"/>
      <c r="J217" s="139"/>
      <c r="K217" s="168"/>
      <c r="O217" s="749"/>
    </row>
    <row r="218" spans="5:15" s="7" customFormat="1" x14ac:dyDescent="0.25">
      <c r="E218" s="139"/>
      <c r="F218" s="168"/>
      <c r="J218" s="139"/>
      <c r="K218" s="168"/>
      <c r="O218" s="749"/>
    </row>
    <row r="219" spans="5:15" s="7" customFormat="1" x14ac:dyDescent="0.25">
      <c r="E219" s="139"/>
      <c r="F219" s="168"/>
      <c r="J219" s="139"/>
      <c r="K219" s="168"/>
      <c r="O219" s="749"/>
    </row>
    <row r="220" spans="5:15" s="7" customFormat="1" x14ac:dyDescent="0.25">
      <c r="E220" s="139"/>
      <c r="F220" s="168"/>
      <c r="J220" s="139"/>
      <c r="K220" s="168"/>
      <c r="O220" s="749"/>
    </row>
    <row r="221" spans="5:15" s="7" customFormat="1" x14ac:dyDescent="0.25">
      <c r="E221" s="139"/>
      <c r="F221" s="168"/>
      <c r="J221" s="139"/>
      <c r="K221" s="168"/>
      <c r="O221" s="749"/>
    </row>
    <row r="222" spans="5:15" s="7" customFormat="1" x14ac:dyDescent="0.25">
      <c r="E222" s="139"/>
      <c r="F222" s="168"/>
      <c r="J222" s="139"/>
      <c r="K222" s="168"/>
      <c r="O222" s="749"/>
    </row>
    <row r="223" spans="5:15" s="7" customFormat="1" x14ac:dyDescent="0.25">
      <c r="E223" s="139"/>
      <c r="F223" s="168"/>
      <c r="J223" s="139"/>
      <c r="K223" s="168"/>
      <c r="O223" s="749"/>
    </row>
    <row r="224" spans="5:15" s="7" customFormat="1" x14ac:dyDescent="0.25">
      <c r="E224" s="139"/>
      <c r="F224" s="168"/>
      <c r="J224" s="139"/>
      <c r="K224" s="168"/>
      <c r="O224" s="749"/>
    </row>
    <row r="225" spans="5:15" s="7" customFormat="1" x14ac:dyDescent="0.25">
      <c r="E225" s="139"/>
      <c r="F225" s="168"/>
      <c r="J225" s="139"/>
      <c r="K225" s="168"/>
      <c r="O225" s="749"/>
    </row>
    <row r="226" spans="5:15" s="7" customFormat="1" x14ac:dyDescent="0.25">
      <c r="E226" s="139"/>
      <c r="F226" s="168"/>
      <c r="J226" s="139"/>
      <c r="K226" s="168"/>
      <c r="O226" s="749"/>
    </row>
    <row r="227" spans="5:15" s="7" customFormat="1" x14ac:dyDescent="0.25">
      <c r="E227" s="139"/>
      <c r="F227" s="168"/>
      <c r="J227" s="139"/>
      <c r="K227" s="168"/>
      <c r="O227" s="749"/>
    </row>
    <row r="228" spans="5:15" s="7" customFormat="1" x14ac:dyDescent="0.25">
      <c r="E228" s="139"/>
      <c r="F228" s="168"/>
      <c r="J228" s="139"/>
      <c r="K228" s="168"/>
      <c r="O228" s="749"/>
    </row>
    <row r="229" spans="5:15" s="7" customFormat="1" x14ac:dyDescent="0.25">
      <c r="E229" s="139"/>
      <c r="F229" s="168"/>
      <c r="J229" s="139"/>
      <c r="K229" s="168"/>
      <c r="O229" s="749"/>
    </row>
    <row r="230" spans="5:15" s="7" customFormat="1" x14ac:dyDescent="0.25">
      <c r="E230" s="139"/>
      <c r="F230" s="168"/>
      <c r="J230" s="139"/>
      <c r="K230" s="168"/>
      <c r="O230" s="749"/>
    </row>
    <row r="231" spans="5:15" s="7" customFormat="1" x14ac:dyDescent="0.25">
      <c r="E231" s="139"/>
      <c r="F231" s="168"/>
      <c r="J231" s="139"/>
      <c r="K231" s="168"/>
      <c r="O231" s="749"/>
    </row>
    <row r="232" spans="5:15" s="7" customFormat="1" x14ac:dyDescent="0.25">
      <c r="E232" s="139"/>
      <c r="F232" s="168"/>
      <c r="J232" s="139"/>
      <c r="K232" s="168"/>
      <c r="O232" s="749"/>
    </row>
    <row r="233" spans="5:15" s="7" customFormat="1" x14ac:dyDescent="0.25">
      <c r="E233" s="139"/>
      <c r="F233" s="168"/>
      <c r="J233" s="139"/>
      <c r="K233" s="168"/>
      <c r="O233" s="749"/>
    </row>
    <row r="234" spans="5:15" s="7" customFormat="1" x14ac:dyDescent="0.25">
      <c r="E234" s="139"/>
      <c r="F234" s="168"/>
      <c r="J234" s="139"/>
      <c r="K234" s="168"/>
      <c r="O234" s="749"/>
    </row>
    <row r="235" spans="5:15" s="7" customFormat="1" x14ac:dyDescent="0.25">
      <c r="E235" s="139"/>
      <c r="F235" s="168"/>
      <c r="J235" s="139"/>
      <c r="K235" s="168"/>
      <c r="O235" s="749"/>
    </row>
    <row r="236" spans="5:15" s="7" customFormat="1" x14ac:dyDescent="0.25">
      <c r="E236" s="139"/>
      <c r="F236" s="168"/>
      <c r="J236" s="139"/>
      <c r="K236" s="168"/>
      <c r="O236" s="749"/>
    </row>
    <row r="237" spans="5:15" s="7" customFormat="1" x14ac:dyDescent="0.25">
      <c r="E237" s="139"/>
      <c r="F237" s="168"/>
      <c r="J237" s="139"/>
      <c r="K237" s="168"/>
      <c r="O237" s="749"/>
    </row>
    <row r="238" spans="5:15" s="7" customFormat="1" x14ac:dyDescent="0.25">
      <c r="E238" s="139"/>
      <c r="F238" s="168"/>
      <c r="J238" s="139"/>
      <c r="K238" s="168"/>
      <c r="O238" s="749"/>
    </row>
    <row r="239" spans="5:15" s="7" customFormat="1" x14ac:dyDescent="0.25">
      <c r="E239" s="139"/>
      <c r="F239" s="168"/>
      <c r="J239" s="139"/>
      <c r="K239" s="168"/>
      <c r="O239" s="749"/>
    </row>
    <row r="240" spans="5:15" s="7" customFormat="1" x14ac:dyDescent="0.25">
      <c r="E240" s="139"/>
      <c r="F240" s="168"/>
      <c r="J240" s="139"/>
      <c r="K240" s="168"/>
      <c r="O240" s="749"/>
    </row>
    <row r="241" spans="5:15" s="7" customFormat="1" x14ac:dyDescent="0.25">
      <c r="E241" s="139"/>
      <c r="F241" s="168"/>
      <c r="J241" s="139"/>
      <c r="K241" s="168"/>
      <c r="O241" s="749"/>
    </row>
    <row r="242" spans="5:15" s="7" customFormat="1" x14ac:dyDescent="0.25">
      <c r="E242" s="139"/>
      <c r="F242" s="168"/>
      <c r="J242" s="139"/>
      <c r="K242" s="168"/>
      <c r="O242" s="749"/>
    </row>
    <row r="243" spans="5:15" s="7" customFormat="1" x14ac:dyDescent="0.25">
      <c r="E243" s="139"/>
      <c r="F243" s="168"/>
      <c r="J243" s="139"/>
      <c r="K243" s="168"/>
      <c r="O243" s="749"/>
    </row>
    <row r="244" spans="5:15" s="7" customFormat="1" x14ac:dyDescent="0.25">
      <c r="E244" s="139"/>
      <c r="F244" s="168"/>
      <c r="J244" s="139"/>
      <c r="K244" s="168"/>
      <c r="O244" s="749"/>
    </row>
    <row r="245" spans="5:15" s="7" customFormat="1" x14ac:dyDescent="0.25">
      <c r="E245" s="139"/>
      <c r="F245" s="168"/>
      <c r="J245" s="139"/>
      <c r="K245" s="168"/>
      <c r="O245" s="749"/>
    </row>
    <row r="246" spans="5:15" s="7" customFormat="1" x14ac:dyDescent="0.25">
      <c r="E246" s="139"/>
      <c r="F246" s="168"/>
      <c r="J246" s="139"/>
      <c r="K246" s="168"/>
      <c r="O246" s="749"/>
    </row>
    <row r="247" spans="5:15" s="7" customFormat="1" x14ac:dyDescent="0.25">
      <c r="E247" s="139"/>
      <c r="F247" s="168"/>
      <c r="J247" s="139"/>
      <c r="K247" s="168"/>
      <c r="O247" s="749"/>
    </row>
    <row r="248" spans="5:15" s="7" customFormat="1" x14ac:dyDescent="0.25">
      <c r="E248" s="139"/>
      <c r="F248" s="168"/>
      <c r="J248" s="139"/>
      <c r="K248" s="168"/>
      <c r="O248" s="749"/>
    </row>
    <row r="249" spans="5:15" s="7" customFormat="1" x14ac:dyDescent="0.25">
      <c r="E249" s="139"/>
      <c r="F249" s="168"/>
      <c r="J249" s="139"/>
      <c r="K249" s="168"/>
      <c r="O249" s="749"/>
    </row>
    <row r="250" spans="5:15" s="7" customFormat="1" x14ac:dyDescent="0.25">
      <c r="E250" s="139"/>
      <c r="F250" s="168"/>
      <c r="J250" s="139"/>
      <c r="K250" s="168"/>
      <c r="O250" s="749"/>
    </row>
    <row r="251" spans="5:15" s="7" customFormat="1" x14ac:dyDescent="0.25">
      <c r="E251" s="139"/>
      <c r="F251" s="168"/>
      <c r="J251" s="139"/>
      <c r="K251" s="168"/>
      <c r="O251" s="749"/>
    </row>
    <row r="252" spans="5:15" s="7" customFormat="1" x14ac:dyDescent="0.25">
      <c r="E252" s="139"/>
      <c r="F252" s="168"/>
      <c r="J252" s="139"/>
      <c r="K252" s="168"/>
      <c r="O252" s="749"/>
    </row>
    <row r="253" spans="5:15" s="7" customFormat="1" x14ac:dyDescent="0.25">
      <c r="E253" s="139"/>
      <c r="F253" s="168"/>
      <c r="J253" s="139"/>
      <c r="K253" s="168"/>
      <c r="O253" s="749"/>
    </row>
    <row r="254" spans="5:15" s="7" customFormat="1" x14ac:dyDescent="0.25">
      <c r="E254" s="139"/>
      <c r="F254" s="168"/>
      <c r="J254" s="139"/>
      <c r="K254" s="168"/>
      <c r="O254" s="749"/>
    </row>
    <row r="255" spans="5:15" s="7" customFormat="1" x14ac:dyDescent="0.25">
      <c r="E255" s="139"/>
      <c r="F255" s="168"/>
      <c r="J255" s="139"/>
      <c r="K255" s="168"/>
      <c r="O255" s="749"/>
    </row>
    <row r="256" spans="5:15" s="7" customFormat="1" x14ac:dyDescent="0.25">
      <c r="E256" s="139"/>
      <c r="F256" s="168"/>
      <c r="J256" s="139"/>
      <c r="K256" s="168"/>
      <c r="O256" s="749"/>
    </row>
    <row r="257" spans="5:15" s="7" customFormat="1" x14ac:dyDescent="0.25">
      <c r="E257" s="139"/>
      <c r="F257" s="168"/>
      <c r="J257" s="139"/>
      <c r="K257" s="168"/>
      <c r="O257" s="749"/>
    </row>
    <row r="258" spans="5:15" s="7" customFormat="1" x14ac:dyDescent="0.25">
      <c r="E258" s="139"/>
      <c r="F258" s="168"/>
      <c r="J258" s="139"/>
      <c r="K258" s="168"/>
      <c r="O258" s="749"/>
    </row>
    <row r="259" spans="5:15" s="7" customFormat="1" x14ac:dyDescent="0.25">
      <c r="E259" s="139"/>
      <c r="F259" s="168"/>
      <c r="J259" s="139"/>
      <c r="K259" s="168"/>
      <c r="O259" s="749"/>
    </row>
    <row r="260" spans="5:15" s="7" customFormat="1" x14ac:dyDescent="0.25">
      <c r="E260" s="139"/>
      <c r="F260" s="168"/>
      <c r="J260" s="139"/>
      <c r="K260" s="168"/>
      <c r="O260" s="749"/>
    </row>
    <row r="261" spans="5:15" s="7" customFormat="1" x14ac:dyDescent="0.25">
      <c r="E261" s="139"/>
      <c r="F261" s="168"/>
      <c r="J261" s="139"/>
      <c r="K261" s="168"/>
      <c r="O261" s="749"/>
    </row>
    <row r="262" spans="5:15" s="7" customFormat="1" x14ac:dyDescent="0.25">
      <c r="E262" s="139"/>
      <c r="F262" s="168"/>
      <c r="J262" s="139"/>
      <c r="K262" s="168"/>
      <c r="O262" s="749"/>
    </row>
    <row r="263" spans="5:15" s="7" customFormat="1" x14ac:dyDescent="0.25">
      <c r="E263" s="139"/>
      <c r="F263" s="168"/>
      <c r="J263" s="139"/>
      <c r="K263" s="168"/>
      <c r="O263" s="749"/>
    </row>
    <row r="264" spans="5:15" s="7" customFormat="1" x14ac:dyDescent="0.25">
      <c r="E264" s="139"/>
      <c r="F264" s="168"/>
      <c r="J264" s="139"/>
      <c r="K264" s="168"/>
      <c r="O264" s="749"/>
    </row>
    <row r="265" spans="5:15" s="7" customFormat="1" x14ac:dyDescent="0.25">
      <c r="E265" s="139"/>
      <c r="F265" s="168"/>
      <c r="J265" s="139"/>
      <c r="K265" s="168"/>
      <c r="O265" s="749"/>
    </row>
    <row r="266" spans="5:15" s="7" customFormat="1" x14ac:dyDescent="0.25">
      <c r="E266" s="139"/>
      <c r="F266" s="168"/>
      <c r="J266" s="139"/>
      <c r="K266" s="168"/>
      <c r="O266" s="749"/>
    </row>
    <row r="267" spans="5:15" s="7" customFormat="1" x14ac:dyDescent="0.25">
      <c r="E267" s="139"/>
      <c r="F267" s="168"/>
      <c r="J267" s="139"/>
      <c r="K267" s="168"/>
      <c r="O267" s="749"/>
    </row>
    <row r="268" spans="5:15" s="7" customFormat="1" x14ac:dyDescent="0.25">
      <c r="E268" s="139"/>
      <c r="F268" s="168"/>
      <c r="J268" s="139"/>
      <c r="K268" s="168"/>
      <c r="O268" s="749"/>
    </row>
    <row r="269" spans="5:15" s="7" customFormat="1" x14ac:dyDescent="0.25">
      <c r="E269" s="139"/>
      <c r="F269" s="168"/>
      <c r="J269" s="139"/>
      <c r="K269" s="168"/>
      <c r="O269" s="749"/>
    </row>
    <row r="270" spans="5:15" s="7" customFormat="1" x14ac:dyDescent="0.25">
      <c r="E270" s="139"/>
      <c r="F270" s="168"/>
      <c r="J270" s="139"/>
      <c r="K270" s="168"/>
      <c r="O270" s="749"/>
    </row>
    <row r="271" spans="5:15" s="7" customFormat="1" x14ac:dyDescent="0.25">
      <c r="E271" s="139"/>
      <c r="F271" s="168"/>
      <c r="J271" s="139"/>
      <c r="K271" s="168"/>
      <c r="O271" s="749"/>
    </row>
    <row r="272" spans="5:15" s="7" customFormat="1" x14ac:dyDescent="0.25">
      <c r="E272" s="139"/>
      <c r="F272" s="168"/>
      <c r="J272" s="139"/>
      <c r="K272" s="168"/>
      <c r="O272" s="749"/>
    </row>
    <row r="273" spans="5:15" s="7" customFormat="1" x14ac:dyDescent="0.25">
      <c r="E273" s="139"/>
      <c r="F273" s="168"/>
      <c r="J273" s="139"/>
      <c r="K273" s="168"/>
      <c r="O273" s="749"/>
    </row>
    <row r="274" spans="5:15" s="7" customFormat="1" x14ac:dyDescent="0.25">
      <c r="E274" s="139"/>
      <c r="F274" s="168"/>
      <c r="J274" s="139"/>
      <c r="K274" s="168"/>
      <c r="O274" s="749"/>
    </row>
    <row r="275" spans="5:15" s="7" customFormat="1" x14ac:dyDescent="0.25">
      <c r="E275" s="139"/>
      <c r="F275" s="168"/>
      <c r="J275" s="139"/>
      <c r="K275" s="168"/>
      <c r="O275" s="749"/>
    </row>
    <row r="276" spans="5:15" s="7" customFormat="1" x14ac:dyDescent="0.25">
      <c r="E276" s="139"/>
      <c r="F276" s="168"/>
      <c r="J276" s="139"/>
      <c r="K276" s="168"/>
      <c r="O276" s="749"/>
    </row>
    <row r="277" spans="5:15" s="7" customFormat="1" x14ac:dyDescent="0.25">
      <c r="E277" s="139"/>
      <c r="F277" s="168"/>
      <c r="J277" s="139"/>
      <c r="K277" s="168"/>
      <c r="O277" s="749"/>
    </row>
    <row r="278" spans="5:15" s="7" customFormat="1" x14ac:dyDescent="0.25">
      <c r="E278" s="139"/>
      <c r="F278" s="168"/>
      <c r="J278" s="139"/>
      <c r="K278" s="168"/>
      <c r="O278" s="749"/>
    </row>
    <row r="279" spans="5:15" s="7" customFormat="1" x14ac:dyDescent="0.25">
      <c r="E279" s="139"/>
      <c r="F279" s="168"/>
      <c r="J279" s="139"/>
      <c r="K279" s="168"/>
      <c r="O279" s="749"/>
    </row>
    <row r="280" spans="5:15" s="7" customFormat="1" x14ac:dyDescent="0.25">
      <c r="E280" s="139"/>
      <c r="F280" s="168"/>
      <c r="J280" s="139"/>
      <c r="K280" s="168"/>
      <c r="O280" s="749"/>
    </row>
    <row r="281" spans="5:15" s="7" customFormat="1" x14ac:dyDescent="0.25">
      <c r="E281" s="139"/>
      <c r="F281" s="168"/>
      <c r="J281" s="139"/>
      <c r="K281" s="168"/>
      <c r="O281" s="749"/>
    </row>
    <row r="282" spans="5:15" s="7" customFormat="1" x14ac:dyDescent="0.25">
      <c r="E282" s="139"/>
      <c r="F282" s="168"/>
      <c r="J282" s="139"/>
      <c r="K282" s="168"/>
      <c r="O282" s="749"/>
    </row>
    <row r="283" spans="5:15" s="7" customFormat="1" x14ac:dyDescent="0.25">
      <c r="E283" s="139"/>
      <c r="F283" s="168"/>
      <c r="J283" s="139"/>
      <c r="K283" s="168"/>
      <c r="O283" s="749"/>
    </row>
    <row r="284" spans="5:15" s="7" customFormat="1" x14ac:dyDescent="0.25">
      <c r="E284" s="139"/>
      <c r="F284" s="168"/>
      <c r="J284" s="139"/>
      <c r="K284" s="168"/>
      <c r="O284" s="749"/>
    </row>
    <row r="285" spans="5:15" s="7" customFormat="1" x14ac:dyDescent="0.25">
      <c r="E285" s="139"/>
      <c r="F285" s="168"/>
      <c r="J285" s="139"/>
      <c r="K285" s="168"/>
      <c r="O285" s="749"/>
    </row>
    <row r="286" spans="5:15" s="7" customFormat="1" x14ac:dyDescent="0.25">
      <c r="E286" s="139"/>
      <c r="F286" s="168"/>
      <c r="J286" s="139"/>
      <c r="K286" s="168"/>
      <c r="O286" s="749"/>
    </row>
    <row r="287" spans="5:15" s="7" customFormat="1" x14ac:dyDescent="0.25">
      <c r="E287" s="139"/>
      <c r="F287" s="168"/>
      <c r="J287" s="139"/>
      <c r="K287" s="168"/>
      <c r="O287" s="749"/>
    </row>
    <row r="288" spans="5:15" s="7" customFormat="1" x14ac:dyDescent="0.25">
      <c r="E288" s="139"/>
      <c r="F288" s="168"/>
      <c r="J288" s="139"/>
      <c r="K288" s="168"/>
      <c r="O288" s="749"/>
    </row>
    <row r="289" spans="5:15" s="7" customFormat="1" x14ac:dyDescent="0.25">
      <c r="E289" s="139"/>
      <c r="F289" s="168"/>
      <c r="J289" s="139"/>
      <c r="K289" s="168"/>
      <c r="O289" s="749"/>
    </row>
    <row r="290" spans="5:15" s="7" customFormat="1" x14ac:dyDescent="0.25">
      <c r="E290" s="139"/>
      <c r="F290" s="168"/>
      <c r="J290" s="139"/>
      <c r="K290" s="168"/>
      <c r="O290" s="749"/>
    </row>
    <row r="291" spans="5:15" s="7" customFormat="1" x14ac:dyDescent="0.25">
      <c r="E291" s="139"/>
      <c r="F291" s="168"/>
      <c r="J291" s="139"/>
      <c r="K291" s="168"/>
      <c r="O291" s="749"/>
    </row>
    <row r="292" spans="5:15" s="7" customFormat="1" x14ac:dyDescent="0.25">
      <c r="E292" s="139"/>
      <c r="F292" s="168"/>
      <c r="J292" s="139"/>
      <c r="K292" s="168"/>
      <c r="O292" s="749"/>
    </row>
    <row r="293" spans="5:15" s="7" customFormat="1" x14ac:dyDescent="0.25">
      <c r="E293" s="139"/>
      <c r="F293" s="168"/>
      <c r="J293" s="139"/>
      <c r="K293" s="168"/>
      <c r="O293" s="749"/>
    </row>
    <row r="294" spans="5:15" s="7" customFormat="1" x14ac:dyDescent="0.25">
      <c r="E294" s="139"/>
      <c r="F294" s="168"/>
      <c r="J294" s="139"/>
      <c r="K294" s="168"/>
      <c r="O294" s="749"/>
    </row>
    <row r="295" spans="5:15" s="7" customFormat="1" x14ac:dyDescent="0.25">
      <c r="E295" s="139"/>
      <c r="F295" s="168"/>
      <c r="J295" s="139"/>
      <c r="K295" s="168"/>
      <c r="O295" s="749"/>
    </row>
    <row r="296" spans="5:15" s="7" customFormat="1" x14ac:dyDescent="0.25">
      <c r="E296" s="139"/>
      <c r="F296" s="168"/>
      <c r="J296" s="139"/>
      <c r="K296" s="168"/>
      <c r="O296" s="749"/>
    </row>
    <row r="297" spans="5:15" s="7" customFormat="1" x14ac:dyDescent="0.25">
      <c r="E297" s="139"/>
      <c r="F297" s="168"/>
      <c r="J297" s="139"/>
      <c r="K297" s="168"/>
      <c r="O297" s="749"/>
    </row>
    <row r="298" spans="5:15" s="7" customFormat="1" x14ac:dyDescent="0.25">
      <c r="E298" s="139"/>
      <c r="F298" s="168"/>
      <c r="J298" s="139"/>
      <c r="K298" s="168"/>
      <c r="O298" s="749"/>
    </row>
    <row r="299" spans="5:15" s="7" customFormat="1" x14ac:dyDescent="0.25">
      <c r="E299" s="139"/>
      <c r="F299" s="168"/>
      <c r="J299" s="139"/>
      <c r="K299" s="168"/>
      <c r="O299" s="749"/>
    </row>
    <row r="300" spans="5:15" s="7" customFormat="1" x14ac:dyDescent="0.25">
      <c r="E300" s="139"/>
      <c r="F300" s="168"/>
      <c r="J300" s="139"/>
      <c r="K300" s="168"/>
      <c r="O300" s="749"/>
    </row>
    <row r="301" spans="5:15" s="7" customFormat="1" x14ac:dyDescent="0.25">
      <c r="E301" s="139"/>
      <c r="F301" s="168"/>
      <c r="J301" s="139"/>
      <c r="K301" s="168"/>
      <c r="O301" s="749"/>
    </row>
    <row r="302" spans="5:15" s="7" customFormat="1" x14ac:dyDescent="0.25">
      <c r="E302" s="139"/>
      <c r="F302" s="168"/>
      <c r="J302" s="139"/>
      <c r="K302" s="168"/>
      <c r="O302" s="749"/>
    </row>
    <row r="303" spans="5:15" s="7" customFormat="1" x14ac:dyDescent="0.25">
      <c r="E303" s="139"/>
      <c r="F303" s="168"/>
      <c r="J303" s="139"/>
      <c r="K303" s="168"/>
      <c r="O303" s="749"/>
    </row>
    <row r="304" spans="5:15" s="7" customFormat="1" x14ac:dyDescent="0.25">
      <c r="E304" s="139"/>
      <c r="F304" s="168"/>
      <c r="J304" s="139"/>
      <c r="K304" s="168"/>
      <c r="O304" s="749"/>
    </row>
    <row r="305" spans="5:15" s="7" customFormat="1" x14ac:dyDescent="0.25">
      <c r="E305" s="139"/>
      <c r="F305" s="168"/>
      <c r="J305" s="139"/>
      <c r="K305" s="168"/>
      <c r="O305" s="749"/>
    </row>
    <row r="306" spans="5:15" s="7" customFormat="1" x14ac:dyDescent="0.25">
      <c r="E306" s="139"/>
      <c r="F306" s="168"/>
      <c r="J306" s="139"/>
      <c r="K306" s="168"/>
      <c r="O306" s="749"/>
    </row>
    <row r="307" spans="5:15" s="7" customFormat="1" x14ac:dyDescent="0.25">
      <c r="E307" s="139"/>
      <c r="F307" s="168"/>
      <c r="J307" s="139"/>
      <c r="K307" s="168"/>
      <c r="O307" s="749"/>
    </row>
    <row r="308" spans="5:15" s="7" customFormat="1" x14ac:dyDescent="0.25">
      <c r="E308" s="139"/>
      <c r="F308" s="168"/>
      <c r="J308" s="139"/>
      <c r="K308" s="168"/>
      <c r="O308" s="749"/>
    </row>
    <row r="309" spans="5:15" s="7" customFormat="1" x14ac:dyDescent="0.25">
      <c r="E309" s="139"/>
      <c r="F309" s="168"/>
      <c r="J309" s="139"/>
      <c r="K309" s="168"/>
      <c r="O309" s="749"/>
    </row>
    <row r="310" spans="5:15" s="7" customFormat="1" x14ac:dyDescent="0.25">
      <c r="E310" s="139"/>
      <c r="F310" s="168"/>
      <c r="J310" s="139"/>
      <c r="K310" s="168"/>
      <c r="O310" s="749"/>
    </row>
    <row r="311" spans="5:15" s="7" customFormat="1" x14ac:dyDescent="0.25">
      <c r="E311" s="139"/>
      <c r="F311" s="168"/>
      <c r="J311" s="139"/>
      <c r="K311" s="168"/>
      <c r="O311" s="749"/>
    </row>
    <row r="312" spans="5:15" s="7" customFormat="1" x14ac:dyDescent="0.25">
      <c r="E312" s="139"/>
      <c r="F312" s="168"/>
      <c r="J312" s="139"/>
      <c r="K312" s="168"/>
      <c r="O312" s="749"/>
    </row>
    <row r="313" spans="5:15" s="7" customFormat="1" x14ac:dyDescent="0.25">
      <c r="E313" s="139"/>
      <c r="F313" s="168"/>
      <c r="J313" s="139"/>
      <c r="K313" s="168"/>
      <c r="O313" s="749"/>
    </row>
    <row r="314" spans="5:15" s="7" customFormat="1" x14ac:dyDescent="0.25">
      <c r="E314" s="139"/>
      <c r="F314" s="168"/>
      <c r="J314" s="139"/>
      <c r="K314" s="168"/>
      <c r="O314" s="749"/>
    </row>
    <row r="315" spans="5:15" s="7" customFormat="1" x14ac:dyDescent="0.25">
      <c r="E315" s="139"/>
      <c r="F315" s="168"/>
      <c r="J315" s="139"/>
      <c r="K315" s="168"/>
      <c r="O315" s="749"/>
    </row>
    <row r="316" spans="5:15" s="7" customFormat="1" x14ac:dyDescent="0.25">
      <c r="E316" s="139"/>
      <c r="F316" s="168"/>
      <c r="J316" s="139"/>
      <c r="K316" s="168"/>
      <c r="O316" s="749"/>
    </row>
    <row r="317" spans="5:15" s="7" customFormat="1" x14ac:dyDescent="0.25">
      <c r="E317" s="139"/>
      <c r="F317" s="168"/>
      <c r="J317" s="139"/>
      <c r="K317" s="168"/>
      <c r="O317" s="749"/>
    </row>
    <row r="318" spans="5:15" s="7" customFormat="1" x14ac:dyDescent="0.25">
      <c r="E318" s="139"/>
      <c r="F318" s="168"/>
      <c r="J318" s="139"/>
      <c r="K318" s="168"/>
      <c r="O318" s="749"/>
    </row>
    <row r="319" spans="5:15" s="7" customFormat="1" x14ac:dyDescent="0.25">
      <c r="E319" s="139"/>
      <c r="F319" s="168"/>
      <c r="J319" s="139"/>
      <c r="K319" s="168"/>
      <c r="O319" s="749"/>
    </row>
    <row r="320" spans="5:15" s="7" customFormat="1" x14ac:dyDescent="0.25">
      <c r="E320" s="139"/>
      <c r="F320" s="168"/>
      <c r="J320" s="139"/>
      <c r="K320" s="168"/>
      <c r="O320" s="749"/>
    </row>
    <row r="321" spans="5:15" s="7" customFormat="1" x14ac:dyDescent="0.25">
      <c r="E321" s="139"/>
      <c r="F321" s="168"/>
      <c r="J321" s="139"/>
      <c r="K321" s="168"/>
      <c r="O321" s="749"/>
    </row>
    <row r="322" spans="5:15" s="7" customFormat="1" x14ac:dyDescent="0.25">
      <c r="E322" s="139"/>
      <c r="F322" s="168"/>
      <c r="J322" s="139"/>
      <c r="K322" s="168"/>
      <c r="O322" s="749"/>
    </row>
    <row r="323" spans="5:15" s="7" customFormat="1" x14ac:dyDescent="0.25">
      <c r="E323" s="139"/>
      <c r="F323" s="168"/>
      <c r="J323" s="139"/>
      <c r="K323" s="168"/>
      <c r="O323" s="749"/>
    </row>
    <row r="324" spans="5:15" s="7" customFormat="1" x14ac:dyDescent="0.25">
      <c r="E324" s="139"/>
      <c r="F324" s="168"/>
      <c r="J324" s="139"/>
      <c r="K324" s="168"/>
      <c r="O324" s="749"/>
    </row>
    <row r="325" spans="5:15" s="7" customFormat="1" x14ac:dyDescent="0.25">
      <c r="E325" s="139"/>
      <c r="F325" s="168"/>
      <c r="J325" s="139"/>
      <c r="K325" s="168"/>
      <c r="O325" s="749"/>
    </row>
    <row r="326" spans="5:15" s="7" customFormat="1" x14ac:dyDescent="0.25">
      <c r="E326" s="139"/>
      <c r="F326" s="168"/>
      <c r="J326" s="139"/>
      <c r="K326" s="168"/>
      <c r="O326" s="749"/>
    </row>
    <row r="327" spans="5:15" s="7" customFormat="1" x14ac:dyDescent="0.25">
      <c r="E327" s="139"/>
      <c r="F327" s="168"/>
      <c r="J327" s="139"/>
      <c r="K327" s="168"/>
      <c r="O327" s="749"/>
    </row>
    <row r="328" spans="5:15" s="7" customFormat="1" x14ac:dyDescent="0.25">
      <c r="E328" s="139"/>
      <c r="F328" s="168"/>
      <c r="J328" s="139"/>
      <c r="K328" s="168"/>
      <c r="O328" s="749"/>
    </row>
    <row r="329" spans="5:15" s="7" customFormat="1" x14ac:dyDescent="0.25">
      <c r="E329" s="139"/>
      <c r="F329" s="168"/>
      <c r="J329" s="139"/>
      <c r="K329" s="168"/>
      <c r="O329" s="749"/>
    </row>
    <row r="330" spans="5:15" s="7" customFormat="1" x14ac:dyDescent="0.25">
      <c r="E330" s="139"/>
      <c r="F330" s="168"/>
      <c r="J330" s="139"/>
      <c r="K330" s="168"/>
      <c r="O330" s="749"/>
    </row>
    <row r="331" spans="5:15" s="7" customFormat="1" x14ac:dyDescent="0.25">
      <c r="E331" s="139"/>
      <c r="F331" s="168"/>
      <c r="J331" s="139"/>
      <c r="K331" s="168"/>
      <c r="O331" s="749"/>
    </row>
    <row r="332" spans="5:15" s="7" customFormat="1" x14ac:dyDescent="0.25">
      <c r="E332" s="139"/>
      <c r="F332" s="168"/>
      <c r="J332" s="139"/>
      <c r="K332" s="168"/>
      <c r="O332" s="749"/>
    </row>
    <row r="333" spans="5:15" s="7" customFormat="1" x14ac:dyDescent="0.25">
      <c r="E333" s="139"/>
      <c r="F333" s="168"/>
      <c r="J333" s="139"/>
      <c r="K333" s="168"/>
      <c r="O333" s="749"/>
    </row>
    <row r="334" spans="5:15" s="7" customFormat="1" x14ac:dyDescent="0.25">
      <c r="E334" s="139"/>
      <c r="F334" s="168"/>
      <c r="J334" s="139"/>
      <c r="K334" s="168"/>
      <c r="O334" s="749"/>
    </row>
    <row r="335" spans="5:15" s="7" customFormat="1" x14ac:dyDescent="0.25">
      <c r="E335" s="139"/>
      <c r="F335" s="168"/>
      <c r="J335" s="139"/>
      <c r="K335" s="168"/>
      <c r="O335" s="749"/>
    </row>
    <row r="336" spans="5:15" s="7" customFormat="1" x14ac:dyDescent="0.25">
      <c r="E336" s="139"/>
      <c r="F336" s="168"/>
      <c r="J336" s="139"/>
      <c r="K336" s="168"/>
      <c r="O336" s="749"/>
    </row>
    <row r="337" spans="5:15" s="7" customFormat="1" x14ac:dyDescent="0.25">
      <c r="E337" s="139"/>
      <c r="F337" s="168"/>
      <c r="J337" s="139"/>
      <c r="K337" s="168"/>
      <c r="O337" s="749"/>
    </row>
    <row r="338" spans="5:15" s="7" customFormat="1" x14ac:dyDescent="0.25">
      <c r="E338" s="139"/>
      <c r="F338" s="168"/>
      <c r="J338" s="139"/>
      <c r="K338" s="168"/>
      <c r="O338" s="749"/>
    </row>
    <row r="339" spans="5:15" s="7" customFormat="1" x14ac:dyDescent="0.25">
      <c r="E339" s="139"/>
      <c r="F339" s="168"/>
      <c r="J339" s="139"/>
      <c r="K339" s="168"/>
      <c r="O339" s="749"/>
    </row>
    <row r="340" spans="5:15" s="7" customFormat="1" x14ac:dyDescent="0.25">
      <c r="E340" s="139"/>
      <c r="F340" s="168"/>
      <c r="J340" s="139"/>
      <c r="K340" s="168"/>
      <c r="O340" s="749"/>
    </row>
    <row r="341" spans="5:15" s="7" customFormat="1" x14ac:dyDescent="0.25">
      <c r="E341" s="139"/>
      <c r="F341" s="168"/>
      <c r="J341" s="139"/>
      <c r="K341" s="168"/>
      <c r="O341" s="749"/>
    </row>
    <row r="342" spans="5:15" s="7" customFormat="1" x14ac:dyDescent="0.25">
      <c r="E342" s="139"/>
      <c r="F342" s="168"/>
      <c r="J342" s="139"/>
      <c r="K342" s="168"/>
      <c r="O342" s="749"/>
    </row>
    <row r="343" spans="5:15" s="7" customFormat="1" x14ac:dyDescent="0.25">
      <c r="E343" s="139"/>
      <c r="F343" s="168"/>
      <c r="J343" s="139"/>
      <c r="K343" s="168"/>
      <c r="O343" s="749"/>
    </row>
    <row r="344" spans="5:15" s="7" customFormat="1" x14ac:dyDescent="0.25">
      <c r="E344" s="139"/>
      <c r="F344" s="168"/>
      <c r="J344" s="139"/>
      <c r="K344" s="168"/>
      <c r="O344" s="749"/>
    </row>
    <row r="345" spans="5:15" s="7" customFormat="1" x14ac:dyDescent="0.25">
      <c r="E345" s="139"/>
      <c r="F345" s="168"/>
      <c r="J345" s="139"/>
      <c r="K345" s="168"/>
      <c r="O345" s="749"/>
    </row>
    <row r="346" spans="5:15" s="7" customFormat="1" x14ac:dyDescent="0.25">
      <c r="E346" s="139"/>
      <c r="F346" s="168"/>
      <c r="J346" s="139"/>
      <c r="K346" s="168"/>
      <c r="O346" s="749"/>
    </row>
    <row r="347" spans="5:15" s="7" customFormat="1" x14ac:dyDescent="0.25">
      <c r="E347" s="139"/>
      <c r="F347" s="168"/>
      <c r="J347" s="139"/>
      <c r="K347" s="168"/>
      <c r="O347" s="749"/>
    </row>
    <row r="348" spans="5:15" s="7" customFormat="1" x14ac:dyDescent="0.25">
      <c r="E348" s="139"/>
      <c r="F348" s="168"/>
      <c r="J348" s="139"/>
      <c r="K348" s="168"/>
      <c r="O348" s="749"/>
    </row>
    <row r="349" spans="5:15" s="7" customFormat="1" x14ac:dyDescent="0.25">
      <c r="E349" s="139"/>
      <c r="F349" s="168"/>
      <c r="J349" s="139"/>
      <c r="K349" s="168"/>
      <c r="O349" s="749"/>
    </row>
    <row r="350" spans="5:15" s="7" customFormat="1" x14ac:dyDescent="0.25">
      <c r="E350" s="139"/>
      <c r="F350" s="168"/>
      <c r="J350" s="139"/>
      <c r="K350" s="168"/>
      <c r="O350" s="749"/>
    </row>
    <row r="351" spans="5:15" s="7" customFormat="1" x14ac:dyDescent="0.25">
      <c r="E351" s="139"/>
      <c r="F351" s="168"/>
      <c r="J351" s="139"/>
      <c r="K351" s="168"/>
      <c r="O351" s="749"/>
    </row>
    <row r="352" spans="5:15" s="7" customFormat="1" x14ac:dyDescent="0.25">
      <c r="E352" s="139"/>
      <c r="F352" s="168"/>
      <c r="J352" s="139"/>
      <c r="K352" s="168"/>
      <c r="O352" s="749"/>
    </row>
    <row r="353" spans="5:15" s="7" customFormat="1" x14ac:dyDescent="0.25">
      <c r="E353" s="139"/>
      <c r="F353" s="168"/>
      <c r="J353" s="139"/>
      <c r="K353" s="168"/>
      <c r="O353" s="749"/>
    </row>
    <row r="354" spans="5:15" s="7" customFormat="1" x14ac:dyDescent="0.25">
      <c r="E354" s="139"/>
      <c r="F354" s="168"/>
      <c r="J354" s="139"/>
      <c r="K354" s="168"/>
      <c r="O354" s="749"/>
    </row>
    <row r="355" spans="5:15" s="7" customFormat="1" x14ac:dyDescent="0.25">
      <c r="E355" s="139"/>
      <c r="F355" s="168"/>
      <c r="J355" s="139"/>
      <c r="K355" s="168"/>
      <c r="O355" s="749"/>
    </row>
    <row r="356" spans="5:15" s="7" customFormat="1" x14ac:dyDescent="0.25">
      <c r="E356" s="139"/>
      <c r="F356" s="168"/>
      <c r="J356" s="139"/>
      <c r="K356" s="168"/>
      <c r="O356" s="749"/>
    </row>
    <row r="357" spans="5:15" s="7" customFormat="1" x14ac:dyDescent="0.25">
      <c r="E357" s="139"/>
      <c r="F357" s="168"/>
      <c r="J357" s="139"/>
      <c r="K357" s="168"/>
      <c r="O357" s="749"/>
    </row>
    <row r="358" spans="5:15" s="7" customFormat="1" x14ac:dyDescent="0.25">
      <c r="E358" s="139"/>
      <c r="F358" s="168"/>
      <c r="J358" s="139"/>
      <c r="K358" s="168"/>
      <c r="O358" s="749"/>
    </row>
    <row r="359" spans="5:15" s="7" customFormat="1" x14ac:dyDescent="0.25">
      <c r="E359" s="139"/>
      <c r="F359" s="168"/>
      <c r="J359" s="139"/>
      <c r="K359" s="168"/>
      <c r="O359" s="749"/>
    </row>
    <row r="360" spans="5:15" s="7" customFormat="1" x14ac:dyDescent="0.25">
      <c r="E360" s="139"/>
      <c r="F360" s="168"/>
      <c r="J360" s="139"/>
      <c r="K360" s="168"/>
      <c r="O360" s="749"/>
    </row>
    <row r="361" spans="5:15" s="7" customFormat="1" x14ac:dyDescent="0.25">
      <c r="E361" s="139"/>
      <c r="F361" s="168"/>
      <c r="J361" s="139"/>
      <c r="K361" s="168"/>
      <c r="O361" s="749"/>
    </row>
    <row r="362" spans="5:15" s="7" customFormat="1" x14ac:dyDescent="0.25">
      <c r="E362" s="139"/>
      <c r="F362" s="168"/>
      <c r="J362" s="139"/>
      <c r="K362" s="168"/>
      <c r="O362" s="749"/>
    </row>
    <row r="363" spans="5:15" s="7" customFormat="1" x14ac:dyDescent="0.25">
      <c r="E363" s="139"/>
      <c r="F363" s="168"/>
      <c r="J363" s="139"/>
      <c r="K363" s="168"/>
      <c r="O363" s="749"/>
    </row>
    <row r="364" spans="5:15" s="7" customFormat="1" x14ac:dyDescent="0.25">
      <c r="E364" s="139"/>
      <c r="F364" s="168"/>
      <c r="J364" s="139"/>
      <c r="K364" s="168"/>
      <c r="O364" s="749"/>
    </row>
    <row r="365" spans="5:15" s="7" customFormat="1" x14ac:dyDescent="0.25">
      <c r="E365" s="139"/>
      <c r="F365" s="168"/>
      <c r="J365" s="139"/>
      <c r="K365" s="168"/>
      <c r="O365" s="749"/>
    </row>
    <row r="366" spans="5:15" s="7" customFormat="1" x14ac:dyDescent="0.25">
      <c r="E366" s="139"/>
      <c r="F366" s="168"/>
      <c r="J366" s="139"/>
      <c r="K366" s="168"/>
      <c r="O366" s="749"/>
    </row>
    <row r="367" spans="5:15" s="7" customFormat="1" x14ac:dyDescent="0.25">
      <c r="E367" s="139"/>
      <c r="F367" s="168"/>
      <c r="J367" s="139"/>
      <c r="K367" s="168"/>
      <c r="O367" s="749"/>
    </row>
    <row r="368" spans="5:15" s="7" customFormat="1" x14ac:dyDescent="0.25">
      <c r="E368" s="139"/>
      <c r="F368" s="168"/>
      <c r="J368" s="139"/>
      <c r="K368" s="168"/>
      <c r="O368" s="749"/>
    </row>
    <row r="369" spans="5:15" s="7" customFormat="1" x14ac:dyDescent="0.25">
      <c r="E369" s="139"/>
      <c r="F369" s="168"/>
      <c r="J369" s="139"/>
      <c r="K369" s="168"/>
      <c r="O369" s="749"/>
    </row>
    <row r="370" spans="5:15" s="7" customFormat="1" x14ac:dyDescent="0.25">
      <c r="E370" s="139"/>
      <c r="F370" s="168"/>
      <c r="J370" s="139"/>
      <c r="K370" s="168"/>
      <c r="O370" s="749"/>
    </row>
    <row r="371" spans="5:15" s="7" customFormat="1" x14ac:dyDescent="0.25">
      <c r="E371" s="139"/>
      <c r="F371" s="168"/>
      <c r="J371" s="139"/>
      <c r="K371" s="168"/>
      <c r="O371" s="749"/>
    </row>
    <row r="372" spans="5:15" s="7" customFormat="1" x14ac:dyDescent="0.25">
      <c r="E372" s="139"/>
      <c r="F372" s="168"/>
      <c r="J372" s="139"/>
      <c r="K372" s="168"/>
      <c r="O372" s="749"/>
    </row>
    <row r="373" spans="5:15" s="7" customFormat="1" x14ac:dyDescent="0.25">
      <c r="E373" s="139"/>
      <c r="F373" s="168"/>
      <c r="J373" s="139"/>
      <c r="K373" s="168"/>
      <c r="O373" s="749"/>
    </row>
    <row r="374" spans="5:15" s="7" customFormat="1" x14ac:dyDescent="0.25">
      <c r="E374" s="139"/>
      <c r="F374" s="168"/>
      <c r="J374" s="139"/>
      <c r="K374" s="168"/>
      <c r="O374" s="749"/>
    </row>
  </sheetData>
  <mergeCells count="39">
    <mergeCell ref="M108:O112"/>
    <mergeCell ref="M113:O114"/>
    <mergeCell ref="L113:L114"/>
    <mergeCell ref="B132:E132"/>
    <mergeCell ref="B133:E133"/>
    <mergeCell ref="B112:E112"/>
    <mergeCell ref="B115:E115"/>
    <mergeCell ref="B131:E131"/>
    <mergeCell ref="B118:E118"/>
    <mergeCell ref="B119:E119"/>
    <mergeCell ref="B120:E120"/>
    <mergeCell ref="B121:E121"/>
    <mergeCell ref="B123:E127"/>
    <mergeCell ref="B128:E129"/>
    <mergeCell ref="L108:L112"/>
    <mergeCell ref="G108:G109"/>
    <mergeCell ref="B134:E136"/>
    <mergeCell ref="A113:A114"/>
    <mergeCell ref="B116:E117"/>
    <mergeCell ref="A116:A117"/>
    <mergeCell ref="B113:E114"/>
    <mergeCell ref="B122:E122"/>
    <mergeCell ref="B130:E130"/>
    <mergeCell ref="A134:A136"/>
    <mergeCell ref="A123:A127"/>
    <mergeCell ref="A128:A129"/>
    <mergeCell ref="A25:D25"/>
    <mergeCell ref="G25:I25"/>
    <mergeCell ref="B107:E107"/>
    <mergeCell ref="L25:N25"/>
    <mergeCell ref="L106:P106"/>
    <mergeCell ref="M107:O107"/>
    <mergeCell ref="H107:J107"/>
    <mergeCell ref="B108:E108"/>
    <mergeCell ref="B109:E109"/>
    <mergeCell ref="H110:J110"/>
    <mergeCell ref="B110:E110"/>
    <mergeCell ref="B111:E111"/>
    <mergeCell ref="H108:J109"/>
  </mergeCells>
  <pageMargins left="0.23622047244094491" right="0.23622047244094491" top="0.19685039370078741" bottom="0.15748031496062992" header="0.11811023622047245" footer="0.11811023622047245"/>
  <pageSetup paperSize="8" scale="14"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4:BL142"/>
  <sheetViews>
    <sheetView zoomScale="75" zoomScaleNormal="75" workbookViewId="0">
      <selection activeCell="A8" sqref="A8:C8"/>
    </sheetView>
  </sheetViews>
  <sheetFormatPr defaultColWidth="9.140625" defaultRowHeight="15" x14ac:dyDescent="0.25"/>
  <cols>
    <col min="1" max="1" width="7.7109375" style="7" customWidth="1"/>
    <col min="2" max="2" width="54.5703125" style="7" customWidth="1"/>
    <col min="3" max="3" width="76" style="7" bestFit="1" customWidth="1"/>
    <col min="4" max="4" width="3.140625" style="226" bestFit="1" customWidth="1"/>
    <col min="5" max="5" width="13.5703125" style="7" customWidth="1"/>
    <col min="6" max="6" width="20.7109375" style="7" customWidth="1"/>
    <col min="7" max="7" width="9.5703125" style="7" customWidth="1"/>
    <col min="8" max="8" width="4.5703125" style="7" customWidth="1"/>
    <col min="9" max="9" width="7.7109375" style="7" customWidth="1"/>
    <col min="10" max="10" width="85.7109375" style="7" customWidth="1"/>
    <col min="11" max="12" width="3.5703125" style="7" customWidth="1"/>
    <col min="13" max="13" width="9.7109375" style="7" customWidth="1"/>
    <col min="14" max="14" width="65.28515625" style="7" customWidth="1"/>
    <col min="15" max="16" width="3.7109375" style="7" customWidth="1"/>
    <col min="17" max="17" width="9.140625" style="7" customWidth="1"/>
    <col min="18" max="18" width="65.28515625" style="7" customWidth="1"/>
    <col min="19" max="19" width="3.140625" style="7" bestFit="1" customWidth="1"/>
    <col min="20" max="20" width="3.140625" style="7" customWidth="1"/>
    <col min="21" max="21" width="4.5703125" style="7" customWidth="1"/>
    <col min="22" max="22" width="9.140625" style="7" customWidth="1"/>
    <col min="23" max="23" width="65.28515625" style="7" customWidth="1"/>
    <col min="24" max="24" width="7.140625" style="7" customWidth="1"/>
    <col min="25" max="25" width="10.140625" style="7" customWidth="1"/>
    <col min="26" max="26" width="70.140625" style="7" customWidth="1"/>
    <col min="27" max="27" width="17.28515625" style="139" bestFit="1" customWidth="1"/>
    <col min="28" max="28" width="15.5703125" style="7" customWidth="1"/>
    <col min="29" max="29" width="15.85546875" style="7" customWidth="1"/>
    <col min="30" max="30" width="20.85546875" style="7" customWidth="1"/>
    <col min="31" max="31" width="28.85546875" style="7" bestFit="1" customWidth="1"/>
    <col min="32" max="32" width="8.85546875" style="7" customWidth="1"/>
    <col min="33" max="33" width="18" style="7" bestFit="1" customWidth="1"/>
    <col min="34" max="34" width="41.140625" style="7" customWidth="1"/>
    <col min="35" max="35" width="9.140625" style="7"/>
    <col min="36" max="36" width="9.140625" style="139"/>
    <col min="37" max="16384" width="9.140625" style="7"/>
  </cols>
  <sheetData>
    <row r="4" spans="1:36" ht="18" x14ac:dyDescent="0.25">
      <c r="B4" s="1001" t="s">
        <v>1269</v>
      </c>
      <c r="D4" s="7"/>
    </row>
    <row r="7" spans="1:36" x14ac:dyDescent="0.25">
      <c r="D7" s="7"/>
    </row>
    <row r="8" spans="1:36" s="134" customFormat="1" ht="15.75" customHeight="1" x14ac:dyDescent="0.25">
      <c r="A8" s="2300" t="s">
        <v>131</v>
      </c>
      <c r="B8" s="2300"/>
      <c r="C8" s="2300"/>
      <c r="D8" s="53"/>
      <c r="E8" s="1002"/>
      <c r="L8" s="2467"/>
      <c r="M8" s="2467"/>
      <c r="N8" s="2467"/>
      <c r="AA8" s="815"/>
      <c r="AJ8" s="815"/>
    </row>
    <row r="9" spans="1:36" s="134" customFormat="1" ht="15.75" customHeight="1" x14ac:dyDescent="0.25">
      <c r="A9" s="908">
        <v>1</v>
      </c>
      <c r="B9" s="710" t="s">
        <v>127</v>
      </c>
      <c r="C9" s="90" t="s">
        <v>128</v>
      </c>
      <c r="D9" s="53"/>
      <c r="E9" s="1002"/>
      <c r="I9" s="908">
        <v>1</v>
      </c>
      <c r="J9" s="90" t="s">
        <v>128</v>
      </c>
      <c r="K9" s="143"/>
      <c r="L9" s="143"/>
      <c r="M9" s="1002"/>
      <c r="AA9" s="815"/>
      <c r="AJ9" s="815"/>
    </row>
    <row r="10" spans="1:36" ht="15.75" customHeight="1" x14ac:dyDescent="0.25">
      <c r="A10" s="908">
        <v>2</v>
      </c>
      <c r="B10" s="710" t="s">
        <v>90</v>
      </c>
      <c r="C10" s="966" t="s">
        <v>94</v>
      </c>
      <c r="E10" s="984" t="s">
        <v>95</v>
      </c>
      <c r="F10" s="2254" t="s">
        <v>93</v>
      </c>
      <c r="G10" s="2254"/>
      <c r="H10" s="979"/>
      <c r="I10" s="908">
        <v>2</v>
      </c>
      <c r="J10" s="966" t="s">
        <v>96</v>
      </c>
      <c r="L10" s="2305" t="s">
        <v>95</v>
      </c>
      <c r="M10" s="2305"/>
      <c r="N10" s="966" t="s">
        <v>97</v>
      </c>
      <c r="O10" s="169"/>
      <c r="P10" s="169"/>
    </row>
    <row r="11" spans="1:36" ht="15.75" customHeight="1" x14ac:dyDescent="0.25">
      <c r="A11" s="908">
        <v>3</v>
      </c>
      <c r="B11" s="710" t="s">
        <v>91</v>
      </c>
      <c r="C11" s="966" t="s">
        <v>96</v>
      </c>
      <c r="E11" s="984" t="s">
        <v>95</v>
      </c>
      <c r="F11" s="2254" t="s">
        <v>97</v>
      </c>
      <c r="G11" s="2254"/>
      <c r="H11" s="993"/>
      <c r="I11" s="908">
        <v>3</v>
      </c>
      <c r="J11" s="966" t="s">
        <v>94</v>
      </c>
      <c r="L11" s="2305" t="s">
        <v>95</v>
      </c>
      <c r="M11" s="2305"/>
      <c r="N11" s="966" t="s">
        <v>93</v>
      </c>
      <c r="O11" s="169"/>
      <c r="P11" s="169"/>
    </row>
    <row r="12" spans="1:36" ht="15.75" customHeight="1" x14ac:dyDescent="0.25">
      <c r="A12" s="908">
        <v>4</v>
      </c>
      <c r="B12" s="710" t="s">
        <v>101</v>
      </c>
      <c r="C12" s="972">
        <v>43941</v>
      </c>
      <c r="E12" s="667"/>
      <c r="F12" s="63"/>
      <c r="G12" s="63"/>
      <c r="H12" s="63"/>
      <c r="I12" s="908">
        <v>4</v>
      </c>
      <c r="J12" s="972">
        <v>43941</v>
      </c>
      <c r="M12" s="667"/>
      <c r="N12" s="63"/>
      <c r="O12" s="979"/>
      <c r="P12" s="979"/>
    </row>
    <row r="13" spans="1:36" ht="15.75" customHeight="1" x14ac:dyDescent="0.25">
      <c r="A13" s="908">
        <v>5</v>
      </c>
      <c r="B13" s="710" t="s">
        <v>123</v>
      </c>
      <c r="C13" s="668">
        <v>0.45520833333333338</v>
      </c>
      <c r="E13" s="667"/>
      <c r="F13" s="63"/>
      <c r="G13" s="63"/>
      <c r="H13" s="63"/>
      <c r="I13" s="908">
        <v>5</v>
      </c>
      <c r="J13" s="668">
        <v>0.47587962962962965</v>
      </c>
      <c r="M13" s="667"/>
      <c r="N13" s="63"/>
      <c r="O13" s="979"/>
      <c r="P13" s="979"/>
    </row>
    <row r="14" spans="1:36" ht="15.75" customHeight="1" x14ac:dyDescent="0.25">
      <c r="A14" s="2188">
        <v>6</v>
      </c>
      <c r="B14" s="2190" t="s">
        <v>124</v>
      </c>
      <c r="C14" s="2482" t="s">
        <v>401</v>
      </c>
      <c r="E14" s="983" t="s">
        <v>95</v>
      </c>
      <c r="F14" s="2254" t="s">
        <v>247</v>
      </c>
      <c r="G14" s="2254"/>
      <c r="H14" s="979"/>
      <c r="I14" s="2188">
        <v>6</v>
      </c>
      <c r="J14" s="2482" t="s">
        <v>149</v>
      </c>
      <c r="L14" s="2526" t="s">
        <v>95</v>
      </c>
      <c r="M14" s="2526"/>
      <c r="N14" s="966" t="s">
        <v>247</v>
      </c>
      <c r="O14" s="169"/>
      <c r="P14" s="169"/>
    </row>
    <row r="15" spans="1:36" ht="15.75" customHeight="1" x14ac:dyDescent="0.25">
      <c r="A15" s="2189"/>
      <c r="B15" s="2191"/>
      <c r="C15" s="2483"/>
      <c r="E15" s="984" t="s">
        <v>219</v>
      </c>
      <c r="F15" s="2406" t="s">
        <v>205</v>
      </c>
      <c r="G15" s="2406"/>
      <c r="H15" s="993"/>
      <c r="I15" s="2189"/>
      <c r="J15" s="2483"/>
      <c r="L15" s="2305" t="s">
        <v>219</v>
      </c>
      <c r="M15" s="2305"/>
      <c r="N15" s="973" t="s">
        <v>205</v>
      </c>
      <c r="O15" s="678"/>
      <c r="P15" s="678"/>
    </row>
    <row r="16" spans="1:36" ht="15.75" customHeight="1" x14ac:dyDescent="0.25">
      <c r="A16" s="908">
        <v>7</v>
      </c>
      <c r="B16" s="710" t="s">
        <v>102</v>
      </c>
      <c r="C16" s="972">
        <v>43942</v>
      </c>
      <c r="E16" s="667"/>
      <c r="F16" s="63"/>
      <c r="G16" s="63"/>
      <c r="H16" s="63"/>
      <c r="I16" s="908">
        <v>7</v>
      </c>
      <c r="J16" s="972">
        <v>43942</v>
      </c>
      <c r="M16" s="667"/>
      <c r="N16" s="63"/>
      <c r="O16" s="979"/>
      <c r="P16" s="979"/>
    </row>
    <row r="17" spans="1:34" ht="15.75" customHeight="1" x14ac:dyDescent="0.25">
      <c r="A17" s="908">
        <v>8</v>
      </c>
      <c r="B17" s="710" t="s">
        <v>103</v>
      </c>
      <c r="C17" s="972">
        <v>43949</v>
      </c>
      <c r="E17" s="667"/>
      <c r="F17" s="63"/>
      <c r="G17" s="63"/>
      <c r="H17" s="63"/>
      <c r="I17" s="908">
        <v>8</v>
      </c>
      <c r="J17" s="972">
        <v>43972</v>
      </c>
      <c r="M17" s="667"/>
      <c r="N17" s="63"/>
      <c r="O17" s="979"/>
      <c r="P17" s="979"/>
    </row>
    <row r="18" spans="1:34" ht="15.75" customHeight="1" x14ac:dyDescent="0.25">
      <c r="A18" s="2188">
        <v>9</v>
      </c>
      <c r="B18" s="2190" t="s">
        <v>85</v>
      </c>
      <c r="C18" s="2192" t="s">
        <v>98</v>
      </c>
      <c r="E18" s="984" t="s">
        <v>180</v>
      </c>
      <c r="F18" s="2256" t="s">
        <v>154</v>
      </c>
      <c r="G18" s="2256"/>
      <c r="H18" s="194"/>
      <c r="I18" s="2188">
        <v>9</v>
      </c>
      <c r="J18" s="2192" t="s">
        <v>706</v>
      </c>
      <c r="L18" s="2305" t="s">
        <v>180</v>
      </c>
      <c r="M18" s="2305"/>
      <c r="N18" s="966" t="s">
        <v>92</v>
      </c>
      <c r="O18" s="679"/>
      <c r="P18" s="679"/>
    </row>
    <row r="19" spans="1:34" ht="15.75" customHeight="1" x14ac:dyDescent="0.25">
      <c r="A19" s="2189"/>
      <c r="B19" s="2191"/>
      <c r="C19" s="2193"/>
      <c r="E19" s="669" t="s">
        <v>181</v>
      </c>
      <c r="F19" s="2254" t="s">
        <v>119</v>
      </c>
      <c r="G19" s="2254"/>
      <c r="H19" s="979"/>
      <c r="I19" s="2189"/>
      <c r="J19" s="2193"/>
      <c r="L19" s="2305" t="s">
        <v>181</v>
      </c>
      <c r="M19" s="2305"/>
      <c r="N19" s="966" t="s">
        <v>119</v>
      </c>
      <c r="O19" s="169"/>
      <c r="P19" s="169"/>
    </row>
    <row r="20" spans="1:34" ht="15.75" customHeight="1" x14ac:dyDescent="0.25">
      <c r="A20" s="908">
        <v>10</v>
      </c>
      <c r="B20" s="710" t="s">
        <v>86</v>
      </c>
      <c r="C20" s="96">
        <v>10000000</v>
      </c>
      <c r="E20" s="670"/>
      <c r="F20" s="63"/>
      <c r="G20" s="63"/>
      <c r="H20" s="63"/>
      <c r="I20" s="908">
        <v>10</v>
      </c>
      <c r="J20" s="96">
        <v>12000000</v>
      </c>
      <c r="M20" s="670"/>
      <c r="N20" s="63"/>
      <c r="O20" s="979"/>
      <c r="P20" s="979"/>
    </row>
    <row r="21" spans="1:34" ht="15.75" customHeight="1" x14ac:dyDescent="0.25">
      <c r="A21" s="908">
        <v>11</v>
      </c>
      <c r="B21" s="710" t="s">
        <v>87</v>
      </c>
      <c r="C21" s="96">
        <f>ABS(C120)</f>
        <v>10214236.98630137</v>
      </c>
      <c r="E21" s="987" t="s">
        <v>100</v>
      </c>
      <c r="F21" s="2251">
        <v>100.741</v>
      </c>
      <c r="G21" s="2251"/>
      <c r="H21" s="173"/>
      <c r="I21" s="908">
        <v>11</v>
      </c>
      <c r="J21" s="96">
        <f>ABS(J120)</f>
        <v>12159840</v>
      </c>
      <c r="L21" s="2395" t="s">
        <v>100</v>
      </c>
      <c r="M21" s="2395"/>
      <c r="N21" s="986">
        <v>101.33199999999999</v>
      </c>
      <c r="O21" s="680"/>
      <c r="P21" s="2395" t="s">
        <v>100</v>
      </c>
      <c r="Q21" s="2395"/>
      <c r="R21" s="986">
        <v>100.732</v>
      </c>
      <c r="U21" s="2395" t="s">
        <v>100</v>
      </c>
      <c r="V21" s="2395"/>
      <c r="W21" s="681">
        <v>101.31100000000001</v>
      </c>
    </row>
    <row r="22" spans="1:34" ht="15.75" customHeight="1" x14ac:dyDescent="0.25">
      <c r="A22" s="908">
        <v>12</v>
      </c>
      <c r="B22" s="710" t="s">
        <v>83</v>
      </c>
      <c r="C22" s="96">
        <f>ABS(C106)</f>
        <v>10214236.98630137</v>
      </c>
      <c r="E22" s="985"/>
      <c r="F22" s="195"/>
      <c r="G22" s="195"/>
      <c r="H22" s="195"/>
      <c r="I22" s="908">
        <v>12</v>
      </c>
      <c r="J22" s="96">
        <f>ABS(J106)</f>
        <v>12159840</v>
      </c>
      <c r="M22" s="985"/>
      <c r="N22" s="195"/>
      <c r="O22" s="195"/>
      <c r="P22" s="195"/>
    </row>
    <row r="23" spans="1:34" ht="15.75" customHeight="1" x14ac:dyDescent="0.25">
      <c r="A23" s="908">
        <v>13</v>
      </c>
      <c r="B23" s="710" t="s">
        <v>88</v>
      </c>
      <c r="C23" s="966" t="s">
        <v>99</v>
      </c>
      <c r="E23" s="231"/>
      <c r="F23" s="63"/>
      <c r="G23" s="63"/>
      <c r="H23" s="63"/>
      <c r="I23" s="908">
        <v>13</v>
      </c>
      <c r="J23" s="966" t="s">
        <v>99</v>
      </c>
      <c r="M23" s="231"/>
      <c r="N23" s="63"/>
      <c r="O23" s="979"/>
      <c r="P23" s="979"/>
    </row>
    <row r="24" spans="1:34" ht="15.75" customHeight="1" x14ac:dyDescent="0.25">
      <c r="A24" s="908">
        <v>14</v>
      </c>
      <c r="B24" s="710" t="s">
        <v>82</v>
      </c>
      <c r="C24" s="533">
        <v>-6.1000000000000004E-3</v>
      </c>
      <c r="E24" s="671"/>
      <c r="F24" s="979"/>
      <c r="G24" s="979"/>
      <c r="H24" s="979"/>
      <c r="I24" s="908">
        <v>14</v>
      </c>
      <c r="J24" s="533">
        <v>-5.7000000000000002E-3</v>
      </c>
      <c r="M24" s="671"/>
      <c r="N24" s="979"/>
      <c r="O24" s="979"/>
      <c r="P24" s="979"/>
    </row>
    <row r="25" spans="1:34" ht="15.75" customHeight="1" x14ac:dyDescent="0.25">
      <c r="A25" s="908">
        <v>15</v>
      </c>
      <c r="B25" s="710" t="s">
        <v>84</v>
      </c>
      <c r="C25" s="96">
        <f>C107</f>
        <v>10213025.464303272</v>
      </c>
      <c r="E25" s="672"/>
      <c r="F25" s="63"/>
      <c r="G25" s="63"/>
      <c r="H25" s="63"/>
      <c r="I25" s="908">
        <v>15</v>
      </c>
      <c r="J25" s="96">
        <f>J107</f>
        <v>12154064.075999999</v>
      </c>
      <c r="M25" s="672"/>
      <c r="N25" s="63"/>
      <c r="O25" s="979"/>
      <c r="P25" s="979"/>
    </row>
    <row r="26" spans="1:34" ht="15.75" customHeight="1" x14ac:dyDescent="0.25">
      <c r="A26" s="908">
        <v>16</v>
      </c>
      <c r="B26" s="710" t="s">
        <v>306</v>
      </c>
      <c r="C26" s="96" t="s">
        <v>253</v>
      </c>
      <c r="E26" s="984" t="s">
        <v>95</v>
      </c>
      <c r="F26" s="2254" t="s">
        <v>150</v>
      </c>
      <c r="G26" s="2254"/>
      <c r="H26" s="979"/>
      <c r="I26" s="908">
        <v>16</v>
      </c>
      <c r="J26" s="96" t="s">
        <v>253</v>
      </c>
      <c r="L26" s="2305" t="s">
        <v>95</v>
      </c>
      <c r="M26" s="2305"/>
      <c r="N26" s="966" t="s">
        <v>150</v>
      </c>
      <c r="O26" s="169"/>
      <c r="P26" s="169"/>
    </row>
    <row r="27" spans="1:34" ht="15.75" x14ac:dyDescent="0.25">
      <c r="A27" s="2332"/>
      <c r="B27" s="2332"/>
      <c r="C27" s="738"/>
      <c r="D27" s="162"/>
      <c r="E27" s="989"/>
      <c r="F27" s="979"/>
      <c r="G27" s="979"/>
      <c r="H27" s="979"/>
      <c r="K27" s="462"/>
      <c r="L27" s="462"/>
      <c r="Y27" s="2332" t="s">
        <v>727</v>
      </c>
      <c r="Z27" s="2515"/>
      <c r="AA27" s="1067" t="s">
        <v>100</v>
      </c>
      <c r="AB27" s="1068" t="s">
        <v>721</v>
      </c>
      <c r="AC27" s="1068" t="s">
        <v>722</v>
      </c>
      <c r="AD27" s="1068" t="s">
        <v>730</v>
      </c>
      <c r="AE27" s="134"/>
      <c r="AF27" s="134"/>
      <c r="AG27" s="134"/>
    </row>
    <row r="28" spans="1:34" ht="15.75" x14ac:dyDescent="0.25">
      <c r="A28" s="155"/>
      <c r="B28" s="737"/>
      <c r="C28" s="738"/>
      <c r="D28" s="162"/>
      <c r="E28" s="989"/>
      <c r="F28" s="979"/>
      <c r="G28" s="979"/>
      <c r="H28" s="979"/>
      <c r="K28" s="462"/>
      <c r="L28" s="462"/>
      <c r="Y28" s="2305" t="s">
        <v>715</v>
      </c>
      <c r="Z28" s="2305"/>
      <c r="AA28" s="2517"/>
      <c r="AB28" s="2029" t="s">
        <v>99</v>
      </c>
      <c r="AC28" s="1069" t="s">
        <v>99</v>
      </c>
      <c r="AD28" s="2029" t="s">
        <v>99</v>
      </c>
      <c r="AE28" s="134"/>
      <c r="AF28" s="134"/>
      <c r="AG28" s="134"/>
    </row>
    <row r="29" spans="1:34" ht="15.75" x14ac:dyDescent="0.25">
      <c r="A29" s="155"/>
      <c r="B29" s="737"/>
      <c r="C29" s="994"/>
      <c r="D29" s="162"/>
      <c r="E29" s="989"/>
      <c r="F29" s="2513"/>
      <c r="G29" s="2513"/>
      <c r="H29" s="979"/>
      <c r="K29" s="462"/>
      <c r="L29" s="462"/>
      <c r="Y29" s="2305" t="s">
        <v>720</v>
      </c>
      <c r="Z29" s="2305"/>
      <c r="AA29" s="2518"/>
      <c r="AB29" s="1070">
        <v>0</v>
      </c>
      <c r="AC29" s="1070">
        <v>1366000.23</v>
      </c>
      <c r="AD29" s="1070">
        <f>AB29-AC29</f>
        <v>-1366000.23</v>
      </c>
      <c r="AE29" s="134"/>
      <c r="AF29" s="134"/>
      <c r="AG29" s="134"/>
    </row>
    <row r="30" spans="1:34" ht="15.75" x14ac:dyDescent="0.25">
      <c r="A30" s="155"/>
      <c r="B30" s="737"/>
      <c r="C30" s="994"/>
      <c r="D30" s="162"/>
      <c r="E30" s="989"/>
      <c r="F30" s="2299"/>
      <c r="G30" s="2299"/>
      <c r="H30" s="979"/>
      <c r="J30" s="1071"/>
      <c r="K30" s="462"/>
      <c r="L30" s="462"/>
      <c r="P30" s="2396"/>
      <c r="Q30" s="2396"/>
      <c r="R30" s="173"/>
      <c r="S30" s="168"/>
      <c r="T30" s="168"/>
      <c r="U30" s="2396"/>
      <c r="V30" s="2396"/>
      <c r="W30" s="173"/>
      <c r="Y30" s="2395" t="s">
        <v>1175</v>
      </c>
      <c r="Z30" s="2395"/>
      <c r="AA30" s="2516">
        <v>100.255</v>
      </c>
      <c r="AB30" s="2041">
        <v>1205000</v>
      </c>
      <c r="AC30" s="1070">
        <v>2010000</v>
      </c>
      <c r="AD30" s="1070">
        <f>AB30-AC30</f>
        <v>-805000</v>
      </c>
      <c r="AE30" s="2514" t="s">
        <v>716</v>
      </c>
      <c r="AF30" s="2277" t="s">
        <v>95</v>
      </c>
      <c r="AG30" s="2256" t="s">
        <v>718</v>
      </c>
      <c r="AH30" s="169"/>
    </row>
    <row r="31" spans="1:34" ht="15.75" x14ac:dyDescent="0.25">
      <c r="A31" s="155"/>
      <c r="B31" s="737"/>
      <c r="C31" s="994"/>
      <c r="D31" s="162"/>
      <c r="E31" s="989"/>
      <c r="F31" s="979"/>
      <c r="G31" s="979"/>
      <c r="H31" s="979"/>
      <c r="J31" s="1071"/>
      <c r="K31" s="462"/>
      <c r="L31" s="462"/>
      <c r="P31" s="2281"/>
      <c r="Q31" s="2281"/>
      <c r="R31" s="173"/>
      <c r="S31" s="168"/>
      <c r="T31" s="168"/>
      <c r="U31" s="2281"/>
      <c r="V31" s="2281"/>
      <c r="W31" s="173"/>
      <c r="Y31" s="2395" t="s">
        <v>1177</v>
      </c>
      <c r="Z31" s="2395"/>
      <c r="AA31" s="2516"/>
      <c r="AB31" s="1070">
        <f>AB30*(AA30/100)+(((1.75*292)/36500))</f>
        <v>1208072.764</v>
      </c>
      <c r="AC31" s="1070">
        <f>AC30*(AA30/100)+(((1.75*292)/36500))</f>
        <v>2015125.514</v>
      </c>
      <c r="AD31" s="1070">
        <f>AC120</f>
        <v>808084.41376957449</v>
      </c>
      <c r="AE31" s="2514"/>
      <c r="AF31" s="2277"/>
      <c r="AG31" s="2256"/>
      <c r="AH31" s="979"/>
    </row>
    <row r="32" spans="1:34" ht="15.75" x14ac:dyDescent="0.25">
      <c r="A32" s="155"/>
      <c r="B32" s="737"/>
      <c r="C32" s="994"/>
      <c r="D32" s="162"/>
      <c r="E32" s="989"/>
      <c r="F32" s="2299"/>
      <c r="G32" s="2299"/>
      <c r="H32" s="979"/>
      <c r="K32" s="462"/>
      <c r="L32" s="462"/>
      <c r="P32" s="2396"/>
      <c r="Q32" s="2396"/>
      <c r="R32" s="173"/>
      <c r="S32" s="168"/>
      <c r="T32" s="168"/>
      <c r="U32" s="2396"/>
      <c r="V32" s="2396"/>
      <c r="W32" s="173"/>
      <c r="Y32" s="2395" t="s">
        <v>1176</v>
      </c>
      <c r="Z32" s="2395"/>
      <c r="AA32" s="2516">
        <v>100.456</v>
      </c>
      <c r="AB32" s="1070">
        <v>2120000</v>
      </c>
      <c r="AC32" s="1070">
        <v>0</v>
      </c>
      <c r="AD32" s="1070">
        <f>AB32-AC32</f>
        <v>2120000</v>
      </c>
      <c r="AE32" s="2514" t="s">
        <v>717</v>
      </c>
      <c r="AF32" s="2277" t="s">
        <v>95</v>
      </c>
      <c r="AG32" s="2256" t="s">
        <v>719</v>
      </c>
      <c r="AH32" s="169"/>
    </row>
    <row r="33" spans="1:33" ht="15.75" x14ac:dyDescent="0.25">
      <c r="A33" s="155"/>
      <c r="B33" s="737"/>
      <c r="C33" s="994"/>
      <c r="D33" s="162"/>
      <c r="E33" s="989"/>
      <c r="F33" s="979"/>
      <c r="G33" s="979"/>
      <c r="H33" s="979"/>
      <c r="K33" s="462"/>
      <c r="L33" s="462"/>
      <c r="P33" s="2281"/>
      <c r="Q33" s="2281"/>
      <c r="R33" s="173"/>
      <c r="S33" s="168"/>
      <c r="T33" s="168"/>
      <c r="U33" s="2281"/>
      <c r="V33" s="2281"/>
      <c r="W33" s="173"/>
      <c r="Y33" s="2395" t="s">
        <v>1178</v>
      </c>
      <c r="Z33" s="2395"/>
      <c r="AA33" s="2516"/>
      <c r="AB33" s="1070">
        <f>AB32*(AA32/100)+(((2*108)/36500))</f>
        <v>2129667.2059178082</v>
      </c>
      <c r="AC33" s="1070">
        <v>0</v>
      </c>
      <c r="AD33" s="1070">
        <f>AH120</f>
        <v>2125406.0147661688</v>
      </c>
      <c r="AE33" s="2514"/>
      <c r="AF33" s="2277"/>
      <c r="AG33" s="2256"/>
    </row>
    <row r="34" spans="1:33" ht="15.75" x14ac:dyDescent="0.25">
      <c r="A34" s="155"/>
      <c r="B34" s="737"/>
      <c r="C34" s="738"/>
      <c r="D34" s="162"/>
      <c r="E34" s="989"/>
      <c r="F34" s="979"/>
      <c r="G34" s="979"/>
      <c r="H34" s="979"/>
      <c r="K34" s="462"/>
      <c r="L34" s="462"/>
      <c r="AA34" s="2042" t="s">
        <v>724</v>
      </c>
      <c r="AB34" s="2043">
        <f>AB29+AB31+AB33</f>
        <v>3337739.9699178082</v>
      </c>
      <c r="AC34" s="2043">
        <f>AC29+AC31+AC33</f>
        <v>3381125.7439999999</v>
      </c>
      <c r="AD34" s="1070">
        <f>AB34-AC34</f>
        <v>-43385.774082191754</v>
      </c>
      <c r="AE34" s="134"/>
      <c r="AF34" s="134"/>
      <c r="AG34" s="134"/>
    </row>
    <row r="35" spans="1:33" ht="18" customHeight="1" x14ac:dyDescent="0.25">
      <c r="A35" s="155"/>
      <c r="B35" s="737"/>
      <c r="C35" s="738"/>
      <c r="D35" s="162"/>
      <c r="E35" s="989"/>
      <c r="F35" s="979"/>
      <c r="G35" s="979"/>
      <c r="H35" s="979"/>
      <c r="K35" s="462"/>
      <c r="L35" s="462"/>
      <c r="AA35" s="1891"/>
      <c r="AB35" s="522"/>
      <c r="AC35" s="2040"/>
      <c r="AD35" s="1072"/>
      <c r="AE35" s="134"/>
      <c r="AF35" s="134"/>
      <c r="AG35" s="134"/>
    </row>
    <row r="36" spans="1:33" ht="15.75" customHeight="1" thickBot="1" x14ac:dyDescent="0.3">
      <c r="A36" s="155"/>
      <c r="B36" s="737"/>
      <c r="C36" s="738"/>
      <c r="D36" s="162"/>
      <c r="E36" s="989"/>
      <c r="F36" s="979"/>
      <c r="G36" s="979"/>
      <c r="H36" s="979"/>
      <c r="K36" s="462"/>
      <c r="L36" s="462"/>
      <c r="Y36" s="2528" t="s">
        <v>735</v>
      </c>
      <c r="Z36" s="2528"/>
      <c r="AA36" s="2528"/>
      <c r="AB36" s="134"/>
      <c r="AC36" s="134"/>
    </row>
    <row r="37" spans="1:33" ht="15.75" customHeight="1" thickBot="1" x14ac:dyDescent="0.3">
      <c r="A37" s="155"/>
      <c r="B37" s="737"/>
      <c r="C37" s="738"/>
      <c r="D37" s="162"/>
      <c r="E37" s="989"/>
      <c r="F37" s="979"/>
      <c r="G37" s="979"/>
      <c r="H37" s="979"/>
      <c r="K37" s="462"/>
      <c r="L37" s="462"/>
      <c r="Y37" s="2529" t="s">
        <v>711</v>
      </c>
      <c r="Z37" s="2530"/>
      <c r="AA37" s="1892">
        <v>43942</v>
      </c>
    </row>
    <row r="38" spans="1:33" ht="15.75" customHeight="1" x14ac:dyDescent="0.25">
      <c r="A38" s="155"/>
      <c r="B38" s="737"/>
      <c r="C38" s="738"/>
      <c r="D38" s="162"/>
      <c r="E38" s="989"/>
      <c r="F38" s="979"/>
      <c r="G38" s="979"/>
      <c r="H38" s="979"/>
      <c r="K38" s="462"/>
      <c r="L38" s="462"/>
      <c r="Y38" s="2523" t="s">
        <v>708</v>
      </c>
      <c r="Z38" s="1073" t="s">
        <v>1167</v>
      </c>
      <c r="AA38" s="1893">
        <f>C106*(1+((C94*1)/360))</f>
        <v>10214063.911730213</v>
      </c>
    </row>
    <row r="39" spans="1:33" ht="15.75" customHeight="1" x14ac:dyDescent="0.25">
      <c r="A39" s="155"/>
      <c r="B39" s="737"/>
      <c r="C39" s="738"/>
      <c r="D39" s="162"/>
      <c r="E39" s="989"/>
      <c r="F39" s="979"/>
      <c r="G39" s="979"/>
      <c r="H39" s="979"/>
      <c r="K39" s="462"/>
      <c r="L39" s="462"/>
      <c r="Y39" s="2524"/>
      <c r="Z39" s="710" t="s">
        <v>1169</v>
      </c>
      <c r="AA39" s="1894">
        <f>R120</f>
        <v>10213747.94520548</v>
      </c>
    </row>
    <row r="40" spans="1:33" ht="15.75" customHeight="1" thickBot="1" x14ac:dyDescent="0.3">
      <c r="A40" s="155"/>
      <c r="B40" s="737"/>
      <c r="C40" s="738"/>
      <c r="D40" s="162"/>
      <c r="E40" s="989"/>
      <c r="F40" s="979"/>
      <c r="G40" s="979"/>
      <c r="H40" s="979"/>
      <c r="K40" s="462"/>
      <c r="L40" s="462"/>
      <c r="Y40" s="2525"/>
      <c r="Z40" s="1074" t="s">
        <v>709</v>
      </c>
      <c r="AA40" s="1895">
        <f>AA39-AA38</f>
        <v>-315.96652473323047</v>
      </c>
    </row>
    <row r="41" spans="1:33" ht="15.75" customHeight="1" x14ac:dyDescent="0.25">
      <c r="A41" s="155"/>
      <c r="B41" s="737"/>
      <c r="C41" s="738"/>
      <c r="D41" s="162"/>
      <c r="E41" s="989"/>
      <c r="F41" s="979"/>
      <c r="G41" s="979"/>
      <c r="H41" s="979"/>
      <c r="K41" s="462"/>
      <c r="L41" s="462"/>
      <c r="Y41" s="2519" t="s">
        <v>710</v>
      </c>
      <c r="Z41" s="1075" t="s">
        <v>1168</v>
      </c>
      <c r="AA41" s="1896">
        <f>J106*(1+((J94*1)/360))</f>
        <v>12159647.4692</v>
      </c>
    </row>
    <row r="42" spans="1:33" ht="15.75" customHeight="1" x14ac:dyDescent="0.25">
      <c r="A42" s="155"/>
      <c r="B42" s="737"/>
      <c r="C42" s="738"/>
      <c r="D42" s="162"/>
      <c r="E42" s="989"/>
      <c r="F42" s="979"/>
      <c r="G42" s="979"/>
      <c r="H42" s="979"/>
      <c r="K42" s="462"/>
      <c r="L42" s="462"/>
      <c r="Y42" s="2520"/>
      <c r="Z42" s="1076" t="s">
        <v>1170</v>
      </c>
      <c r="AA42" s="1897">
        <f>W120</f>
        <v>12157320.000000002</v>
      </c>
    </row>
    <row r="43" spans="1:33" ht="15.75" customHeight="1" thickBot="1" x14ac:dyDescent="0.3">
      <c r="A43" s="155"/>
      <c r="B43" s="737"/>
      <c r="C43" s="738"/>
      <c r="D43" s="162"/>
      <c r="E43" s="989"/>
      <c r="F43" s="979"/>
      <c r="G43" s="979"/>
      <c r="H43" s="979"/>
      <c r="K43" s="462"/>
      <c r="L43" s="462"/>
      <c r="Y43" s="2521"/>
      <c r="Z43" s="1077" t="s">
        <v>709</v>
      </c>
      <c r="AA43" s="1895">
        <f>AA41-AA42</f>
        <v>2327.4691999983042</v>
      </c>
    </row>
    <row r="44" spans="1:33" ht="15.75" customHeight="1" x14ac:dyDescent="0.25">
      <c r="A44" s="155"/>
      <c r="B44" s="737"/>
      <c r="C44" s="738"/>
      <c r="D44" s="162"/>
      <c r="E44" s="989"/>
      <c r="F44" s="979"/>
      <c r="G44" s="979"/>
      <c r="H44" s="979"/>
      <c r="K44" s="462"/>
      <c r="L44" s="462"/>
      <c r="Y44" s="2519" t="s">
        <v>731</v>
      </c>
      <c r="Z44" s="1075" t="s">
        <v>1171</v>
      </c>
      <c r="AA44" s="1893">
        <f>AA40+AA43</f>
        <v>2011.5026752650738</v>
      </c>
    </row>
    <row r="45" spans="1:33" ht="15.75" x14ac:dyDescent="0.25">
      <c r="A45" s="155"/>
      <c r="B45" s="737"/>
      <c r="C45" s="738"/>
      <c r="D45" s="162"/>
      <c r="E45" s="989"/>
      <c r="F45" s="979"/>
      <c r="G45" s="979"/>
      <c r="H45" s="979"/>
      <c r="K45" s="462"/>
      <c r="L45" s="462"/>
      <c r="Y45" s="2520"/>
      <c r="Z45" s="1078" t="s">
        <v>725</v>
      </c>
      <c r="AA45" s="1898">
        <v>0</v>
      </c>
    </row>
    <row r="46" spans="1:33" ht="15.75" x14ac:dyDescent="0.25">
      <c r="A46" s="155"/>
      <c r="B46" s="737"/>
      <c r="C46" s="738"/>
      <c r="D46" s="162"/>
      <c r="E46" s="989"/>
      <c r="F46" s="979"/>
      <c r="G46" s="979"/>
      <c r="H46" s="979"/>
      <c r="K46" s="462"/>
      <c r="L46" s="462"/>
      <c r="Y46" s="2520"/>
      <c r="Z46" s="1079" t="s">
        <v>726</v>
      </c>
      <c r="AA46" s="1899">
        <v>0</v>
      </c>
    </row>
    <row r="47" spans="1:33" ht="15.75" x14ac:dyDescent="0.25">
      <c r="A47" s="155"/>
      <c r="B47" s="737"/>
      <c r="C47" s="738"/>
      <c r="D47" s="162"/>
      <c r="E47" s="989"/>
      <c r="F47" s="979"/>
      <c r="G47" s="979"/>
      <c r="H47" s="979"/>
      <c r="K47" s="462"/>
      <c r="L47" s="462"/>
      <c r="Y47" s="2520"/>
      <c r="Z47" s="1076" t="s">
        <v>1173</v>
      </c>
      <c r="AA47" s="1897">
        <f>AB34</f>
        <v>3337739.9699178082</v>
      </c>
    </row>
    <row r="48" spans="1:33" ht="16.5" thickBot="1" x14ac:dyDescent="0.3">
      <c r="A48" s="155"/>
      <c r="B48" s="737"/>
      <c r="C48" s="738"/>
      <c r="D48" s="162"/>
      <c r="E48" s="989"/>
      <c r="F48" s="979"/>
      <c r="G48" s="979"/>
      <c r="H48" s="979"/>
      <c r="K48" s="462"/>
      <c r="L48" s="462"/>
      <c r="Y48" s="2521"/>
      <c r="Z48" s="1077" t="s">
        <v>1174</v>
      </c>
      <c r="AA48" s="1900">
        <f>AC34</f>
        <v>3381125.7439999999</v>
      </c>
    </row>
    <row r="49" spans="1:60" ht="16.5" thickBot="1" x14ac:dyDescent="0.3">
      <c r="A49" s="155"/>
      <c r="B49" s="737"/>
      <c r="C49" s="738"/>
      <c r="D49" s="162"/>
      <c r="E49" s="989"/>
      <c r="F49" s="979"/>
      <c r="G49" s="979"/>
      <c r="H49" s="979"/>
      <c r="K49" s="462"/>
      <c r="L49" s="462"/>
      <c r="Y49" s="1080" t="s">
        <v>1172</v>
      </c>
      <c r="Z49" s="1081"/>
      <c r="AA49" s="1901">
        <f>AA40+AA43+AA45-AA47+AA48</f>
        <v>45397.276757456828</v>
      </c>
    </row>
    <row r="50" spans="1:60" ht="16.5" thickBot="1" x14ac:dyDescent="0.3">
      <c r="A50" s="155"/>
      <c r="B50" s="737"/>
      <c r="C50" s="738"/>
      <c r="D50" s="162"/>
      <c r="E50" s="989"/>
      <c r="F50" s="979"/>
      <c r="G50" s="979"/>
      <c r="H50" s="979"/>
      <c r="K50" s="462"/>
      <c r="L50" s="462"/>
      <c r="Y50" s="1082" t="s">
        <v>732</v>
      </c>
      <c r="Z50" s="1083" t="s">
        <v>733</v>
      </c>
      <c r="AA50" s="1902">
        <f>AA49</f>
        <v>45397.276757456828</v>
      </c>
      <c r="AC50" s="522"/>
    </row>
    <row r="51" spans="1:60" ht="15.75" x14ac:dyDescent="0.25">
      <c r="A51" s="155"/>
      <c r="B51" s="737"/>
      <c r="C51" s="738"/>
      <c r="D51" s="162"/>
      <c r="E51" s="989"/>
      <c r="F51" s="979"/>
      <c r="G51" s="979"/>
      <c r="H51" s="979"/>
      <c r="K51" s="462"/>
      <c r="L51" s="462"/>
      <c r="AA51" s="1891"/>
    </row>
    <row r="52" spans="1:60" ht="18" x14ac:dyDescent="0.25">
      <c r="A52" s="2235" t="s">
        <v>705</v>
      </c>
      <c r="B52" s="2235"/>
      <c r="C52" s="2235"/>
      <c r="D52" s="7"/>
      <c r="F52" s="2026"/>
      <c r="I52" s="2235" t="s">
        <v>704</v>
      </c>
      <c r="J52" s="2235"/>
      <c r="K52" s="162"/>
      <c r="L52" s="162"/>
      <c r="M52" s="162"/>
      <c r="N52" s="162"/>
      <c r="O52" s="162"/>
      <c r="P52" s="162"/>
      <c r="Q52" s="2383" t="s">
        <v>936</v>
      </c>
      <c r="R52" s="2383"/>
      <c r="S52" s="2383"/>
      <c r="T52" s="980"/>
      <c r="U52" s="674"/>
      <c r="V52" s="2383" t="s">
        <v>937</v>
      </c>
      <c r="W52" s="2383"/>
      <c r="Y52" s="2343" t="s">
        <v>712</v>
      </c>
      <c r="Z52" s="2343"/>
      <c r="AA52" s="815"/>
    </row>
    <row r="53" spans="1:60" ht="15.75" x14ac:dyDescent="0.25">
      <c r="A53" s="426">
        <v>1</v>
      </c>
      <c r="B53" s="515" t="s">
        <v>0</v>
      </c>
      <c r="C53" s="932" t="s">
        <v>656</v>
      </c>
      <c r="D53" s="203" t="s">
        <v>130</v>
      </c>
      <c r="E53" s="717"/>
      <c r="F53" s="155"/>
      <c r="I53" s="426">
        <v>1</v>
      </c>
      <c r="J53" s="641" t="s">
        <v>658</v>
      </c>
      <c r="Q53" s="906">
        <v>1</v>
      </c>
      <c r="R53" s="90" t="s">
        <v>649</v>
      </c>
      <c r="S53" s="203" t="s">
        <v>130</v>
      </c>
      <c r="T53" s="155"/>
      <c r="V53" s="906">
        <v>1</v>
      </c>
      <c r="W53" s="90" t="s">
        <v>649</v>
      </c>
      <c r="Y53" s="906">
        <v>1</v>
      </c>
      <c r="Z53" s="90" t="s">
        <v>649</v>
      </c>
    </row>
    <row r="54" spans="1:60" ht="15.75" x14ac:dyDescent="0.25">
      <c r="A54" s="426">
        <v>2</v>
      </c>
      <c r="B54" s="515" t="s">
        <v>1</v>
      </c>
      <c r="C54" s="991" t="s">
        <v>93</v>
      </c>
      <c r="D54" s="203" t="s">
        <v>130</v>
      </c>
      <c r="E54" s="718"/>
      <c r="F54" s="155"/>
      <c r="I54" s="426">
        <v>2</v>
      </c>
      <c r="J54" s="966" t="s">
        <v>93</v>
      </c>
      <c r="Q54" s="908">
        <v>2</v>
      </c>
      <c r="R54" s="90" t="s">
        <v>93</v>
      </c>
      <c r="S54" s="203" t="s">
        <v>130</v>
      </c>
      <c r="T54" s="155"/>
      <c r="V54" s="908">
        <v>2</v>
      </c>
      <c r="W54" s="90" t="s">
        <v>93</v>
      </c>
      <c r="Y54" s="908">
        <v>2</v>
      </c>
      <c r="Z54" s="90" t="s">
        <v>93</v>
      </c>
    </row>
    <row r="55" spans="1:60" ht="15.75" x14ac:dyDescent="0.25">
      <c r="A55" s="426">
        <v>3</v>
      </c>
      <c r="B55" s="515" t="s">
        <v>40</v>
      </c>
      <c r="C55" s="991" t="s">
        <v>93</v>
      </c>
      <c r="D55" s="203" t="s">
        <v>130</v>
      </c>
      <c r="E55" s="718"/>
      <c r="F55" s="155"/>
      <c r="I55" s="426">
        <v>3</v>
      </c>
      <c r="J55" s="966" t="s">
        <v>93</v>
      </c>
      <c r="Q55" s="908">
        <v>3</v>
      </c>
      <c r="R55" s="90" t="s">
        <v>93</v>
      </c>
      <c r="S55" s="203" t="s">
        <v>130</v>
      </c>
      <c r="T55" s="155"/>
      <c r="V55" s="908">
        <v>3</v>
      </c>
      <c r="W55" s="90" t="s">
        <v>93</v>
      </c>
      <c r="Y55" s="908">
        <v>3</v>
      </c>
      <c r="Z55" s="90" t="s">
        <v>93</v>
      </c>
    </row>
    <row r="56" spans="1:60" ht="15.75" x14ac:dyDescent="0.25">
      <c r="A56" s="426">
        <v>4</v>
      </c>
      <c r="B56" s="515" t="s">
        <v>12</v>
      </c>
      <c r="C56" s="186" t="s">
        <v>106</v>
      </c>
      <c r="D56" s="203" t="s">
        <v>130</v>
      </c>
      <c r="E56" s="718"/>
      <c r="F56" s="657"/>
      <c r="I56" s="426">
        <v>4</v>
      </c>
      <c r="J56" s="973" t="s">
        <v>106</v>
      </c>
      <c r="Q56" s="908">
        <v>4</v>
      </c>
      <c r="R56" s="1163" t="s">
        <v>592</v>
      </c>
      <c r="S56" s="1249" t="s">
        <v>723</v>
      </c>
      <c r="T56" s="657"/>
      <c r="V56" s="908">
        <v>4</v>
      </c>
      <c r="W56" s="1163" t="s">
        <v>592</v>
      </c>
      <c r="Y56" s="908">
        <v>4</v>
      </c>
      <c r="Z56" s="1163" t="s">
        <v>592</v>
      </c>
    </row>
    <row r="57" spans="1:60" ht="15.75" x14ac:dyDescent="0.25">
      <c r="A57" s="426">
        <v>5</v>
      </c>
      <c r="B57" s="515" t="s">
        <v>2</v>
      </c>
      <c r="C57" s="186" t="s">
        <v>107</v>
      </c>
      <c r="D57" s="203" t="s">
        <v>130</v>
      </c>
      <c r="E57" s="718"/>
      <c r="F57" s="658"/>
      <c r="I57" s="426">
        <v>5</v>
      </c>
      <c r="J57" s="973" t="s">
        <v>107</v>
      </c>
      <c r="Q57" s="908">
        <v>5</v>
      </c>
      <c r="R57" s="1163" t="s">
        <v>592</v>
      </c>
      <c r="S57" s="1249" t="s">
        <v>723</v>
      </c>
      <c r="T57" s="658"/>
      <c r="V57" s="908">
        <v>5</v>
      </c>
      <c r="W57" s="1163" t="s">
        <v>592</v>
      </c>
      <c r="Y57" s="908">
        <v>5</v>
      </c>
      <c r="Z57" s="1163" t="s">
        <v>592</v>
      </c>
    </row>
    <row r="58" spans="1:60" customFormat="1" ht="15.75" x14ac:dyDescent="0.25">
      <c r="A58" s="689">
        <v>6</v>
      </c>
      <c r="B58" s="3" t="s">
        <v>419</v>
      </c>
      <c r="C58" s="39"/>
      <c r="D58" s="203" t="s">
        <v>44</v>
      </c>
      <c r="E58" s="328"/>
      <c r="F58" s="657"/>
      <c r="G58" s="7"/>
      <c r="H58" s="7"/>
      <c r="I58" s="426">
        <v>6</v>
      </c>
      <c r="J58" s="511"/>
      <c r="K58" s="7"/>
      <c r="L58" s="7"/>
      <c r="M58" s="7"/>
      <c r="N58" s="7"/>
      <c r="O58" s="7"/>
      <c r="P58" s="7"/>
      <c r="Q58" s="908">
        <v>6</v>
      </c>
      <c r="R58" s="1163" t="s">
        <v>592</v>
      </c>
      <c r="S58" s="1249" t="s">
        <v>723</v>
      </c>
      <c r="T58" s="657"/>
      <c r="U58" s="7"/>
      <c r="V58" s="908">
        <v>6</v>
      </c>
      <c r="W58" s="1163" t="s">
        <v>592</v>
      </c>
      <c r="X58" s="7"/>
      <c r="Y58" s="908">
        <v>6</v>
      </c>
      <c r="Z58" s="1163" t="s">
        <v>592</v>
      </c>
      <c r="AA58" s="139"/>
      <c r="AB58" s="7"/>
      <c r="AC58" s="7"/>
      <c r="AD58" s="7"/>
      <c r="AE58" s="7"/>
      <c r="AF58" s="7"/>
      <c r="AG58" s="7"/>
      <c r="AH58" s="7"/>
      <c r="AI58" s="7"/>
      <c r="AJ58" s="139"/>
      <c r="AK58" s="7"/>
      <c r="AL58" s="7"/>
      <c r="AM58" s="7"/>
      <c r="AN58" s="7"/>
      <c r="AO58" s="7"/>
      <c r="AP58" s="7"/>
      <c r="AQ58" s="7"/>
      <c r="AR58" s="7"/>
      <c r="AS58" s="7"/>
      <c r="AT58" s="7"/>
      <c r="AU58" s="7"/>
      <c r="AV58" s="7"/>
      <c r="AW58" s="7"/>
      <c r="AX58" s="7"/>
      <c r="AY58" s="7"/>
      <c r="AZ58" s="7"/>
      <c r="BA58" s="7"/>
      <c r="BB58" s="7"/>
      <c r="BC58" s="7"/>
      <c r="BD58" s="7"/>
      <c r="BE58" s="7"/>
      <c r="BF58" s="7"/>
      <c r="BG58" s="7"/>
      <c r="BH58" s="7"/>
    </row>
    <row r="59" spans="1:60" customFormat="1" ht="15.75" x14ac:dyDescent="0.25">
      <c r="A59" s="689">
        <v>7</v>
      </c>
      <c r="B59" s="3" t="s">
        <v>420</v>
      </c>
      <c r="C59" s="39"/>
      <c r="D59" s="203" t="s">
        <v>43</v>
      </c>
      <c r="E59" s="328"/>
      <c r="F59" s="179"/>
      <c r="G59" s="7"/>
      <c r="H59" s="7"/>
      <c r="I59" s="426">
        <v>7</v>
      </c>
      <c r="J59" s="511"/>
      <c r="K59" s="7"/>
      <c r="L59" s="7"/>
      <c r="M59" s="7"/>
      <c r="N59" s="7"/>
      <c r="O59" s="7"/>
      <c r="P59" s="7"/>
      <c r="Q59" s="908">
        <v>7</v>
      </c>
      <c r="R59" s="1238"/>
      <c r="S59" s="203" t="s">
        <v>43</v>
      </c>
      <c r="T59" s="657"/>
      <c r="U59" s="7"/>
      <c r="V59" s="908">
        <v>7</v>
      </c>
      <c r="W59" s="1238"/>
      <c r="X59" s="7"/>
      <c r="Y59" s="908">
        <v>7</v>
      </c>
      <c r="Z59" s="1238"/>
      <c r="AA59" s="139"/>
      <c r="AB59" s="7"/>
      <c r="AC59" s="7"/>
      <c r="AD59" s="7"/>
      <c r="AE59" s="7"/>
      <c r="AF59" s="7"/>
      <c r="AG59" s="7"/>
      <c r="AH59" s="7"/>
      <c r="AI59" s="7"/>
      <c r="AJ59" s="139"/>
      <c r="AK59" s="7"/>
      <c r="AL59" s="7"/>
      <c r="AM59" s="7"/>
      <c r="AN59" s="7"/>
      <c r="AO59" s="7"/>
      <c r="AP59" s="7"/>
      <c r="AQ59" s="7"/>
      <c r="AR59" s="7"/>
      <c r="AS59" s="7"/>
      <c r="AT59" s="7"/>
      <c r="AU59" s="7"/>
      <c r="AV59" s="7"/>
      <c r="AW59" s="7"/>
      <c r="AX59" s="7"/>
      <c r="AY59" s="7"/>
      <c r="AZ59" s="7"/>
      <c r="BA59" s="7"/>
      <c r="BB59" s="7"/>
      <c r="BC59" s="7"/>
      <c r="BD59" s="7"/>
      <c r="BE59" s="7"/>
      <c r="BF59" s="7"/>
      <c r="BG59" s="7"/>
      <c r="BH59" s="7"/>
    </row>
    <row r="60" spans="1:60" customFormat="1" ht="15.75" x14ac:dyDescent="0.25">
      <c r="A60" s="689">
        <v>8</v>
      </c>
      <c r="B60" s="3" t="s">
        <v>421</v>
      </c>
      <c r="C60" s="39"/>
      <c r="D60" s="203" t="s">
        <v>43</v>
      </c>
      <c r="E60" s="328"/>
      <c r="F60" s="657"/>
      <c r="G60" s="7"/>
      <c r="H60" s="7"/>
      <c r="I60" s="426">
        <v>8</v>
      </c>
      <c r="J60" s="511"/>
      <c r="K60" s="7"/>
      <c r="L60" s="7"/>
      <c r="M60" s="7"/>
      <c r="N60" s="7"/>
      <c r="O60" s="7"/>
      <c r="P60" s="7"/>
      <c r="Q60" s="908">
        <v>8</v>
      </c>
      <c r="R60" s="1238"/>
      <c r="S60" s="203" t="s">
        <v>43</v>
      </c>
      <c r="T60" s="657"/>
      <c r="U60" s="7"/>
      <c r="V60" s="908">
        <v>8</v>
      </c>
      <c r="W60" s="1238"/>
      <c r="X60" s="7"/>
      <c r="Y60" s="908">
        <v>8</v>
      </c>
      <c r="Z60" s="1238"/>
      <c r="AA60" s="139"/>
      <c r="AB60" s="7"/>
      <c r="AC60" s="7"/>
      <c r="AD60" s="7"/>
      <c r="AE60" s="7"/>
      <c r="AF60" s="7"/>
      <c r="AG60" s="7"/>
      <c r="AH60" s="7"/>
      <c r="AI60" s="7"/>
      <c r="AJ60" s="139"/>
      <c r="AK60" s="7"/>
      <c r="AL60" s="7"/>
      <c r="AM60" s="7"/>
      <c r="AN60" s="7"/>
      <c r="AO60" s="7"/>
      <c r="AP60" s="7"/>
      <c r="AQ60" s="7"/>
      <c r="AR60" s="7"/>
      <c r="AS60" s="7"/>
      <c r="AT60" s="7"/>
      <c r="AU60" s="7"/>
      <c r="AV60" s="7"/>
      <c r="AW60" s="7"/>
      <c r="AX60" s="7"/>
      <c r="AY60" s="7"/>
      <c r="AZ60" s="7"/>
      <c r="BA60" s="7"/>
      <c r="BB60" s="7"/>
      <c r="BC60" s="7"/>
      <c r="BD60" s="7"/>
      <c r="BE60" s="7"/>
      <c r="BF60" s="7"/>
      <c r="BG60" s="7"/>
      <c r="BH60" s="7"/>
    </row>
    <row r="61" spans="1:60" customFormat="1" ht="15.75" x14ac:dyDescent="0.25">
      <c r="A61" s="689">
        <v>9</v>
      </c>
      <c r="B61" s="3" t="s">
        <v>5</v>
      </c>
      <c r="C61" s="931" t="s">
        <v>109</v>
      </c>
      <c r="D61" s="203" t="s">
        <v>130</v>
      </c>
      <c r="E61" s="328"/>
      <c r="F61" s="155"/>
      <c r="G61" s="7"/>
      <c r="H61" s="7"/>
      <c r="I61" s="426">
        <v>9</v>
      </c>
      <c r="J61" s="688" t="s">
        <v>206</v>
      </c>
      <c r="K61" s="7"/>
      <c r="L61" s="7"/>
      <c r="M61" s="7"/>
      <c r="N61" s="7"/>
      <c r="O61" s="7"/>
      <c r="P61" s="7"/>
      <c r="Q61" s="908">
        <v>9</v>
      </c>
      <c r="R61" s="1163" t="s">
        <v>592</v>
      </c>
      <c r="S61" s="1249" t="s">
        <v>723</v>
      </c>
      <c r="T61" s="155"/>
      <c r="U61" s="7"/>
      <c r="V61" s="908">
        <v>9</v>
      </c>
      <c r="W61" s="1163" t="s">
        <v>592</v>
      </c>
      <c r="X61" s="7"/>
      <c r="Y61" s="908">
        <v>9</v>
      </c>
      <c r="Z61" s="1163" t="s">
        <v>592</v>
      </c>
      <c r="AA61" s="328"/>
      <c r="AB61" s="7"/>
      <c r="AC61" s="7"/>
      <c r="AD61" s="7"/>
      <c r="AE61" s="7"/>
      <c r="AF61" s="7"/>
      <c r="AG61" s="7"/>
      <c r="AH61" s="7"/>
      <c r="AI61" s="7"/>
      <c r="AJ61" s="139"/>
      <c r="AK61" s="7"/>
      <c r="AL61" s="7"/>
      <c r="AM61" s="7"/>
      <c r="AN61" s="7"/>
      <c r="AO61" s="7"/>
      <c r="AP61" s="7"/>
      <c r="AQ61" s="7"/>
      <c r="AR61" s="7"/>
      <c r="AS61" s="7"/>
      <c r="AT61" s="7"/>
      <c r="AU61" s="7"/>
      <c r="AV61" s="7"/>
      <c r="AW61" s="7"/>
      <c r="AX61" s="7"/>
      <c r="AY61" s="7"/>
      <c r="AZ61" s="7"/>
      <c r="BA61" s="7"/>
      <c r="BB61" s="7"/>
      <c r="BC61" s="7"/>
      <c r="BD61" s="7"/>
      <c r="BE61" s="7"/>
      <c r="BF61" s="7"/>
      <c r="BG61" s="7"/>
      <c r="BH61" s="7"/>
    </row>
    <row r="62" spans="1:60" customFormat="1" ht="15.75" x14ac:dyDescent="0.25">
      <c r="A62" s="689">
        <v>10</v>
      </c>
      <c r="B62" s="3" t="s">
        <v>6</v>
      </c>
      <c r="C62" s="930" t="s">
        <v>93</v>
      </c>
      <c r="D62" s="203" t="s">
        <v>130</v>
      </c>
      <c r="E62" s="328"/>
      <c r="F62" s="162"/>
      <c r="G62" s="7"/>
      <c r="H62" s="7"/>
      <c r="I62" s="426">
        <v>10</v>
      </c>
      <c r="J62" s="676" t="s">
        <v>93</v>
      </c>
      <c r="K62" s="7"/>
      <c r="L62" s="7"/>
      <c r="M62" s="7"/>
      <c r="N62" s="7"/>
      <c r="O62" s="7"/>
      <c r="P62" s="7"/>
      <c r="Q62" s="908">
        <v>10</v>
      </c>
      <c r="R62" s="1163" t="s">
        <v>592</v>
      </c>
      <c r="S62" s="1249" t="s">
        <v>723</v>
      </c>
      <c r="T62" s="162"/>
      <c r="U62" s="7"/>
      <c r="V62" s="908">
        <v>10</v>
      </c>
      <c r="W62" s="1163" t="s">
        <v>592</v>
      </c>
      <c r="X62" s="7"/>
      <c r="Y62" s="908">
        <v>10</v>
      </c>
      <c r="Z62" s="1163" t="s">
        <v>592</v>
      </c>
      <c r="AA62" s="139"/>
      <c r="AB62" s="7"/>
      <c r="AC62" s="7"/>
      <c r="AD62" s="7"/>
      <c r="AE62" s="7"/>
      <c r="AF62" s="7"/>
      <c r="AG62" s="7"/>
      <c r="AH62" s="7"/>
      <c r="AI62" s="7"/>
      <c r="AJ62" s="139"/>
      <c r="AK62" s="7"/>
      <c r="AL62" s="7"/>
      <c r="AM62" s="7"/>
      <c r="AN62" s="7"/>
      <c r="AO62" s="7"/>
      <c r="AP62" s="7"/>
      <c r="AQ62" s="7"/>
      <c r="AR62" s="7"/>
      <c r="AS62" s="7"/>
      <c r="AT62" s="7"/>
      <c r="AU62" s="7"/>
      <c r="AV62" s="7"/>
      <c r="AW62" s="7"/>
      <c r="AX62" s="7"/>
      <c r="AY62" s="7"/>
      <c r="AZ62" s="7"/>
      <c r="BA62" s="7"/>
      <c r="BB62" s="7"/>
      <c r="BC62" s="7"/>
      <c r="BD62" s="7"/>
      <c r="BE62" s="7"/>
      <c r="BF62" s="7"/>
      <c r="BG62" s="7"/>
      <c r="BH62" s="7"/>
    </row>
    <row r="63" spans="1:60" customFormat="1" ht="15.75" x14ac:dyDescent="0.25">
      <c r="A63" s="689">
        <v>11</v>
      </c>
      <c r="B63" s="3" t="s">
        <v>7</v>
      </c>
      <c r="C63" s="900" t="s">
        <v>97</v>
      </c>
      <c r="D63" s="203" t="s">
        <v>130</v>
      </c>
      <c r="E63" s="328"/>
      <c r="F63" s="162"/>
      <c r="G63" s="7"/>
      <c r="H63" s="7"/>
      <c r="I63" s="1084">
        <v>11</v>
      </c>
      <c r="J63" s="140" t="s">
        <v>97</v>
      </c>
      <c r="K63" s="169"/>
      <c r="L63" s="169"/>
      <c r="M63" s="169"/>
      <c r="N63" s="169"/>
      <c r="O63" s="169"/>
      <c r="P63" s="169"/>
      <c r="Q63" s="908">
        <v>11</v>
      </c>
      <c r="R63" s="690" t="s">
        <v>97</v>
      </c>
      <c r="S63" s="203" t="s">
        <v>130</v>
      </c>
      <c r="T63" s="162"/>
      <c r="U63" s="7"/>
      <c r="V63" s="908">
        <v>11</v>
      </c>
      <c r="W63" s="690" t="s">
        <v>97</v>
      </c>
      <c r="X63" s="7"/>
      <c r="Y63" s="908">
        <v>11</v>
      </c>
      <c r="Z63" s="690" t="s">
        <v>97</v>
      </c>
      <c r="AA63" s="139"/>
      <c r="AB63" s="7"/>
      <c r="AC63" s="7"/>
      <c r="AD63" s="7"/>
      <c r="AE63" s="7"/>
      <c r="AF63" s="7"/>
      <c r="AG63" s="7"/>
      <c r="AH63" s="7"/>
      <c r="AI63" s="7"/>
      <c r="AJ63" s="139"/>
      <c r="AK63" s="7"/>
      <c r="AL63" s="7"/>
      <c r="AM63" s="7"/>
      <c r="AN63" s="7"/>
      <c r="AO63" s="7"/>
      <c r="AP63" s="7"/>
      <c r="AQ63" s="7"/>
      <c r="AR63" s="7"/>
      <c r="AS63" s="7"/>
      <c r="AT63" s="7"/>
      <c r="AU63" s="7"/>
      <c r="AV63" s="7"/>
      <c r="AW63" s="7"/>
      <c r="AX63" s="7"/>
      <c r="AY63" s="7"/>
      <c r="AZ63" s="7"/>
      <c r="BA63" s="7"/>
      <c r="BB63" s="7"/>
      <c r="BC63" s="7"/>
      <c r="BD63" s="7"/>
      <c r="BE63" s="7"/>
      <c r="BF63" s="7"/>
      <c r="BG63" s="7"/>
      <c r="BH63" s="7"/>
    </row>
    <row r="64" spans="1:60" customFormat="1" ht="15.75" x14ac:dyDescent="0.25">
      <c r="A64" s="689">
        <v>12</v>
      </c>
      <c r="B64" s="3" t="s">
        <v>46</v>
      </c>
      <c r="C64" s="931" t="s">
        <v>108</v>
      </c>
      <c r="D64" s="203" t="s">
        <v>130</v>
      </c>
      <c r="E64" s="328"/>
      <c r="F64" s="659"/>
      <c r="G64" s="7"/>
      <c r="H64" s="7"/>
      <c r="I64" s="426">
        <v>12</v>
      </c>
      <c r="J64" s="677" t="s">
        <v>108</v>
      </c>
      <c r="K64" s="7"/>
      <c r="L64" s="7"/>
      <c r="M64" s="7"/>
      <c r="N64" s="7"/>
      <c r="O64" s="7"/>
      <c r="P64" s="7"/>
      <c r="Q64" s="908">
        <v>12</v>
      </c>
      <c r="R64" s="1163" t="s">
        <v>592</v>
      </c>
      <c r="S64" s="1249" t="s">
        <v>723</v>
      </c>
      <c r="T64" s="162"/>
      <c r="U64" s="7"/>
      <c r="V64" s="908">
        <v>12</v>
      </c>
      <c r="W64" s="1163" t="s">
        <v>592</v>
      </c>
      <c r="X64" s="7"/>
      <c r="Y64" s="908">
        <v>12</v>
      </c>
      <c r="Z64" s="1163" t="s">
        <v>592</v>
      </c>
      <c r="AA64" s="139"/>
      <c r="AB64" s="7"/>
      <c r="AC64" s="7"/>
      <c r="AD64" s="7"/>
      <c r="AE64" s="7"/>
      <c r="AF64" s="7"/>
      <c r="AG64" s="7"/>
      <c r="AH64" s="7"/>
      <c r="AI64" s="7"/>
      <c r="AJ64" s="139"/>
      <c r="AK64" s="7"/>
      <c r="AL64" s="7"/>
      <c r="AM64" s="7"/>
      <c r="AN64" s="7"/>
      <c r="AO64" s="7"/>
      <c r="AP64" s="7"/>
      <c r="AQ64" s="7"/>
      <c r="AR64" s="7"/>
      <c r="AS64" s="7"/>
      <c r="AT64" s="7"/>
      <c r="AU64" s="7"/>
      <c r="AV64" s="7"/>
      <c r="AW64" s="7"/>
      <c r="AX64" s="7"/>
      <c r="AY64" s="7"/>
      <c r="AZ64" s="7"/>
      <c r="BA64" s="7"/>
      <c r="BB64" s="7"/>
      <c r="BC64" s="7"/>
      <c r="BD64" s="7"/>
      <c r="BE64" s="7"/>
      <c r="BF64" s="7"/>
      <c r="BG64" s="7"/>
      <c r="BH64" s="7"/>
    </row>
    <row r="65" spans="1:60" customFormat="1" ht="15.75" x14ac:dyDescent="0.25">
      <c r="A65" s="689">
        <v>13</v>
      </c>
      <c r="B65" s="3" t="s">
        <v>8</v>
      </c>
      <c r="C65" s="39"/>
      <c r="D65" s="203" t="s">
        <v>43</v>
      </c>
      <c r="E65" s="328"/>
      <c r="F65" s="155"/>
      <c r="G65" s="7"/>
      <c r="H65" s="7"/>
      <c r="I65" s="426">
        <v>13</v>
      </c>
      <c r="J65" s="796"/>
      <c r="K65" s="7"/>
      <c r="L65" s="7"/>
      <c r="M65" s="7"/>
      <c r="N65" s="7"/>
      <c r="O65" s="7"/>
      <c r="P65" s="7"/>
      <c r="Q65" s="908">
        <v>13</v>
      </c>
      <c r="R65" s="1163" t="s">
        <v>592</v>
      </c>
      <c r="S65" s="203" t="s">
        <v>723</v>
      </c>
      <c r="T65" s="155"/>
      <c r="U65" s="7"/>
      <c r="V65" s="908">
        <v>13</v>
      </c>
      <c r="W65" s="1163" t="s">
        <v>592</v>
      </c>
      <c r="X65" s="7"/>
      <c r="Y65" s="908">
        <v>13</v>
      </c>
      <c r="Z65" s="1163" t="s">
        <v>592</v>
      </c>
      <c r="AA65" s="139"/>
      <c r="AB65" s="7"/>
      <c r="AC65" s="7"/>
      <c r="AD65" s="7"/>
      <c r="AE65" s="7"/>
      <c r="AF65" s="7"/>
      <c r="AG65" s="7"/>
      <c r="AH65" s="7"/>
      <c r="AI65" s="7"/>
      <c r="AJ65" s="139"/>
      <c r="AK65" s="7"/>
      <c r="AL65" s="7"/>
      <c r="AM65" s="7"/>
      <c r="AN65" s="7"/>
      <c r="AO65" s="7"/>
      <c r="AP65" s="7"/>
      <c r="AQ65" s="7"/>
      <c r="AR65" s="7"/>
      <c r="AS65" s="7"/>
      <c r="AT65" s="7"/>
      <c r="AU65" s="7"/>
      <c r="AV65" s="7"/>
      <c r="AW65" s="7"/>
      <c r="AX65" s="7"/>
      <c r="AY65" s="7"/>
      <c r="AZ65" s="7"/>
      <c r="BA65" s="7"/>
      <c r="BB65" s="7"/>
      <c r="BC65" s="7"/>
      <c r="BD65" s="7"/>
      <c r="BE65" s="7"/>
      <c r="BF65" s="7"/>
      <c r="BG65" s="7"/>
      <c r="BH65" s="7"/>
    </row>
    <row r="66" spans="1:60" customFormat="1" ht="15.75" x14ac:dyDescent="0.25">
      <c r="A66" s="689">
        <v>14</v>
      </c>
      <c r="B66" s="3" t="s">
        <v>9</v>
      </c>
      <c r="C66" s="39"/>
      <c r="D66" s="203" t="s">
        <v>43</v>
      </c>
      <c r="E66" s="328"/>
      <c r="F66" s="660"/>
      <c r="G66" s="7"/>
      <c r="H66" s="7"/>
      <c r="I66" s="426">
        <v>14</v>
      </c>
      <c r="J66" s="511"/>
      <c r="K66" s="7"/>
      <c r="L66" s="7"/>
      <c r="M66" s="7"/>
      <c r="N66" s="7"/>
      <c r="O66" s="7"/>
      <c r="P66" s="7"/>
      <c r="Q66" s="908">
        <v>14</v>
      </c>
      <c r="R66" s="1238"/>
      <c r="S66" s="203" t="s">
        <v>43</v>
      </c>
      <c r="T66" s="660"/>
      <c r="U66" s="7"/>
      <c r="V66" s="908">
        <v>14</v>
      </c>
      <c r="W66" s="1238"/>
      <c r="X66" s="7"/>
      <c r="Y66" s="908">
        <v>14</v>
      </c>
      <c r="Z66" s="1238"/>
      <c r="AA66" s="139"/>
      <c r="AB66" s="7"/>
      <c r="AC66" s="7"/>
      <c r="AD66" s="7"/>
      <c r="AE66" s="7"/>
      <c r="AF66" s="7"/>
      <c r="AG66" s="7"/>
      <c r="AH66" s="7"/>
      <c r="AI66" s="7"/>
      <c r="AJ66" s="139"/>
      <c r="AK66" s="7"/>
      <c r="AL66" s="7"/>
      <c r="AM66" s="7"/>
      <c r="AN66" s="7"/>
      <c r="AO66" s="7"/>
      <c r="AP66" s="7"/>
      <c r="AQ66" s="7"/>
      <c r="AR66" s="7"/>
      <c r="AS66" s="7"/>
      <c r="AT66" s="7"/>
      <c r="AU66" s="7"/>
      <c r="AV66" s="7"/>
      <c r="AW66" s="7"/>
      <c r="AX66" s="7"/>
      <c r="AY66" s="7"/>
      <c r="AZ66" s="7"/>
      <c r="BA66" s="7"/>
      <c r="BB66" s="7"/>
      <c r="BC66" s="7"/>
      <c r="BD66" s="7"/>
      <c r="BE66" s="7"/>
      <c r="BF66" s="7"/>
      <c r="BG66" s="7"/>
      <c r="BH66" s="7"/>
    </row>
    <row r="67" spans="1:60" customFormat="1" ht="15.75" x14ac:dyDescent="0.25">
      <c r="A67" s="689">
        <v>15</v>
      </c>
      <c r="B67" s="3" t="s">
        <v>10</v>
      </c>
      <c r="C67" s="933"/>
      <c r="D67" s="203" t="s">
        <v>43</v>
      </c>
      <c r="E67" s="328"/>
      <c r="F67" s="659"/>
      <c r="G67" s="7"/>
      <c r="H67" s="7"/>
      <c r="I67" s="426">
        <v>15</v>
      </c>
      <c r="J67" s="259"/>
      <c r="K67" s="7"/>
      <c r="L67" s="7"/>
      <c r="M67" s="7"/>
      <c r="N67" s="7"/>
      <c r="O67" s="7"/>
      <c r="P67" s="7"/>
      <c r="Q67" s="908">
        <v>15</v>
      </c>
      <c r="R67" s="1163" t="s">
        <v>592</v>
      </c>
      <c r="S67" s="203" t="s">
        <v>723</v>
      </c>
      <c r="T67" s="162"/>
      <c r="U67" s="7"/>
      <c r="V67" s="908">
        <v>15</v>
      </c>
      <c r="W67" s="1163" t="s">
        <v>592</v>
      </c>
      <c r="X67" s="7"/>
      <c r="Y67" s="908">
        <v>15</v>
      </c>
      <c r="Z67" s="1163" t="s">
        <v>592</v>
      </c>
      <c r="AA67" s="139"/>
      <c r="AB67" s="7"/>
      <c r="AC67" s="7"/>
      <c r="AD67" s="7"/>
      <c r="AE67" s="7"/>
      <c r="AF67" s="7"/>
      <c r="AG67" s="7"/>
      <c r="AH67" s="7"/>
      <c r="AI67" s="7"/>
      <c r="AJ67" s="139"/>
      <c r="AK67" s="7"/>
      <c r="AL67" s="7"/>
      <c r="AM67" s="7"/>
      <c r="AN67" s="7"/>
      <c r="AO67" s="7"/>
      <c r="AP67" s="7"/>
      <c r="AQ67" s="7"/>
      <c r="AR67" s="7"/>
      <c r="AS67" s="7"/>
      <c r="AT67" s="7"/>
      <c r="AU67" s="7"/>
      <c r="AV67" s="7"/>
      <c r="AW67" s="7"/>
      <c r="AX67" s="7"/>
      <c r="AY67" s="7"/>
      <c r="AZ67" s="7"/>
      <c r="BA67" s="7"/>
      <c r="BB67" s="7"/>
      <c r="BC67" s="7"/>
      <c r="BD67" s="7"/>
      <c r="BE67" s="7"/>
      <c r="BF67" s="7"/>
      <c r="BG67" s="7"/>
      <c r="BH67" s="7"/>
    </row>
    <row r="68" spans="1:60" customFormat="1" ht="15.75" x14ac:dyDescent="0.25">
      <c r="A68" s="689">
        <v>16</v>
      </c>
      <c r="B68" s="3" t="s">
        <v>41</v>
      </c>
      <c r="C68" s="39"/>
      <c r="D68" s="203" t="s">
        <v>44</v>
      </c>
      <c r="E68" s="328"/>
      <c r="F68" s="162"/>
      <c r="G68" s="7"/>
      <c r="H68" s="7"/>
      <c r="I68" s="426">
        <v>16</v>
      </c>
      <c r="J68" s="511"/>
      <c r="K68" s="7"/>
      <c r="L68" s="7"/>
      <c r="M68" s="7"/>
      <c r="N68" s="7"/>
      <c r="O68" s="7"/>
      <c r="P68" s="7"/>
      <c r="Q68" s="908">
        <v>16</v>
      </c>
      <c r="R68" s="1163" t="s">
        <v>592</v>
      </c>
      <c r="S68" s="203" t="s">
        <v>723</v>
      </c>
      <c r="T68" s="162"/>
      <c r="U68" s="7"/>
      <c r="V68" s="908">
        <v>16</v>
      </c>
      <c r="W68" s="1163" t="s">
        <v>592</v>
      </c>
      <c r="X68" s="7"/>
      <c r="Y68" s="908">
        <v>16</v>
      </c>
      <c r="Z68" s="1163" t="s">
        <v>592</v>
      </c>
      <c r="AA68" s="139"/>
      <c r="AB68" s="7"/>
      <c r="AC68" s="7"/>
      <c r="AD68" s="7"/>
      <c r="AE68" s="7"/>
      <c r="AF68" s="7"/>
      <c r="AG68" s="7"/>
      <c r="AH68" s="7"/>
      <c r="AI68" s="7"/>
      <c r="AJ68" s="139"/>
      <c r="AK68" s="7"/>
      <c r="AL68" s="7"/>
      <c r="AM68" s="7"/>
      <c r="AN68" s="7"/>
      <c r="AO68" s="7"/>
      <c r="AP68" s="7"/>
      <c r="AQ68" s="7"/>
      <c r="AR68" s="7"/>
      <c r="AS68" s="7"/>
      <c r="AT68" s="7"/>
      <c r="AU68" s="7"/>
      <c r="AV68" s="7"/>
      <c r="AW68" s="7"/>
      <c r="AX68" s="7"/>
      <c r="AY68" s="7"/>
      <c r="AZ68" s="7"/>
      <c r="BA68" s="7"/>
      <c r="BB68" s="7"/>
      <c r="BC68" s="7"/>
      <c r="BD68" s="7"/>
      <c r="BE68" s="7"/>
      <c r="BF68" s="7"/>
      <c r="BG68" s="7"/>
      <c r="BH68" s="7"/>
    </row>
    <row r="69" spans="1:60" customFormat="1" ht="15.75" x14ac:dyDescent="0.25">
      <c r="A69" s="689">
        <v>17</v>
      </c>
      <c r="B69" s="3" t="s">
        <v>11</v>
      </c>
      <c r="C69" s="930" t="s">
        <v>93</v>
      </c>
      <c r="D69" s="203" t="s">
        <v>43</v>
      </c>
      <c r="E69" s="328"/>
      <c r="F69" s="155"/>
      <c r="G69" s="7"/>
      <c r="H69" s="7"/>
      <c r="I69" s="426">
        <v>17</v>
      </c>
      <c r="J69" s="687" t="s">
        <v>93</v>
      </c>
      <c r="K69" s="7"/>
      <c r="L69" s="7"/>
      <c r="M69" s="7"/>
      <c r="N69" s="7"/>
      <c r="O69" s="7"/>
      <c r="P69" s="7"/>
      <c r="Q69" s="908">
        <v>17</v>
      </c>
      <c r="R69" s="1163" t="s">
        <v>592</v>
      </c>
      <c r="S69" s="203" t="s">
        <v>723</v>
      </c>
      <c r="T69" s="155"/>
      <c r="U69" s="7"/>
      <c r="V69" s="908">
        <v>17</v>
      </c>
      <c r="W69" s="1163" t="s">
        <v>592</v>
      </c>
      <c r="X69" s="7"/>
      <c r="Y69" s="908">
        <v>17</v>
      </c>
      <c r="Z69" s="1163" t="s">
        <v>592</v>
      </c>
      <c r="AA69" s="139"/>
      <c r="AB69" s="7"/>
      <c r="AC69" s="7"/>
      <c r="AD69" s="7"/>
      <c r="AE69" s="7"/>
      <c r="AF69" s="7"/>
      <c r="AG69" s="7"/>
      <c r="AH69" s="7"/>
      <c r="AI69" s="7"/>
      <c r="AJ69" s="139"/>
      <c r="AK69" s="7"/>
      <c r="AL69" s="7"/>
      <c r="AM69" s="7"/>
      <c r="AN69" s="7"/>
      <c r="AO69" s="7"/>
      <c r="AP69" s="7"/>
      <c r="AQ69" s="7"/>
      <c r="AR69" s="7"/>
      <c r="AS69" s="7"/>
      <c r="AT69" s="7"/>
      <c r="AU69" s="7"/>
      <c r="AV69" s="7"/>
      <c r="AW69" s="7"/>
      <c r="AX69" s="7"/>
      <c r="AY69" s="7"/>
      <c r="AZ69" s="7"/>
      <c r="BA69" s="7"/>
      <c r="BB69" s="7"/>
      <c r="BC69" s="7"/>
      <c r="BD69" s="7"/>
      <c r="BE69" s="7"/>
      <c r="BF69" s="7"/>
      <c r="BG69" s="7"/>
      <c r="BH69" s="7"/>
    </row>
    <row r="70" spans="1:60" customFormat="1" ht="15.75" x14ac:dyDescent="0.25">
      <c r="A70" s="689">
        <v>18</v>
      </c>
      <c r="B70" s="3" t="s">
        <v>153</v>
      </c>
      <c r="C70" s="66"/>
      <c r="D70" s="203" t="s">
        <v>43</v>
      </c>
      <c r="E70" s="7"/>
      <c r="F70" s="155"/>
      <c r="G70" s="7"/>
      <c r="H70" s="7"/>
      <c r="I70" s="426">
        <v>18</v>
      </c>
      <c r="J70" s="69"/>
      <c r="K70" s="7"/>
      <c r="L70" s="7"/>
      <c r="M70" s="7"/>
      <c r="N70" s="7"/>
      <c r="O70" s="7"/>
      <c r="P70" s="7"/>
      <c r="Q70" s="426">
        <v>18</v>
      </c>
      <c r="R70" s="928"/>
      <c r="S70" s="203" t="s">
        <v>43</v>
      </c>
      <c r="T70" s="155"/>
      <c r="U70" s="7"/>
      <c r="V70" s="426">
        <v>18</v>
      </c>
      <c r="W70" s="928"/>
      <c r="X70" s="7"/>
      <c r="Y70" s="426">
        <v>18</v>
      </c>
      <c r="Z70" s="928"/>
      <c r="AA70" s="139"/>
      <c r="AB70" s="7"/>
      <c r="AC70" s="7"/>
      <c r="AD70" s="7"/>
      <c r="AE70" s="7"/>
      <c r="AF70" s="7"/>
      <c r="AG70" s="7"/>
      <c r="AH70" s="7"/>
      <c r="AI70" s="7"/>
      <c r="AJ70" s="139"/>
      <c r="AK70" s="7"/>
      <c r="AL70" s="7"/>
      <c r="AM70" s="7"/>
      <c r="AN70" s="7"/>
      <c r="AO70" s="7"/>
      <c r="AP70" s="7"/>
      <c r="AQ70" s="7"/>
      <c r="AR70" s="7"/>
      <c r="AS70" s="7"/>
      <c r="AT70" s="7"/>
      <c r="AU70" s="7"/>
      <c r="AV70" s="7"/>
      <c r="AW70" s="7"/>
      <c r="AX70" s="7"/>
      <c r="AY70" s="7"/>
      <c r="AZ70" s="7"/>
      <c r="BA70" s="7"/>
      <c r="BB70" s="7"/>
      <c r="BC70" s="7"/>
      <c r="BD70" s="7"/>
      <c r="BE70" s="7"/>
      <c r="BF70" s="7"/>
      <c r="BG70" s="7"/>
      <c r="BH70" s="7"/>
    </row>
    <row r="71" spans="1:60" customFormat="1" ht="15.75" x14ac:dyDescent="0.25">
      <c r="A71" s="2319"/>
      <c r="B71" s="2319"/>
      <c r="C71" s="2319"/>
      <c r="D71" s="155"/>
      <c r="E71" s="7"/>
      <c r="F71" s="155"/>
      <c r="G71" s="7"/>
      <c r="H71" s="7"/>
      <c r="I71" s="2319"/>
      <c r="J71" s="2319"/>
      <c r="K71" s="7"/>
      <c r="L71" s="7"/>
      <c r="M71" s="7"/>
      <c r="N71" s="7"/>
      <c r="O71" s="7"/>
      <c r="P71" s="7"/>
      <c r="Q71" s="1002"/>
      <c r="R71" s="134"/>
      <c r="S71" s="155"/>
      <c r="T71" s="155"/>
      <c r="U71" s="7"/>
      <c r="V71" s="1002"/>
      <c r="W71" s="134"/>
      <c r="X71" s="7"/>
      <c r="Y71" s="1002"/>
      <c r="Z71" s="134"/>
      <c r="AA71" s="139"/>
      <c r="AB71" s="7"/>
      <c r="AC71" s="7"/>
      <c r="AD71" s="7"/>
      <c r="AE71" s="7"/>
      <c r="AF71" s="7"/>
      <c r="AG71" s="7"/>
      <c r="AH71" s="7"/>
      <c r="AI71" s="7"/>
      <c r="AJ71" s="139"/>
      <c r="AK71" s="7"/>
      <c r="AL71" s="7"/>
      <c r="AM71" s="7"/>
      <c r="AN71" s="7"/>
      <c r="AO71" s="7"/>
      <c r="AP71" s="7"/>
      <c r="AQ71" s="7"/>
      <c r="AR71" s="7"/>
      <c r="AS71" s="7"/>
      <c r="AT71" s="7"/>
      <c r="AU71" s="7"/>
      <c r="AV71" s="7"/>
      <c r="AW71" s="7"/>
      <c r="AX71" s="7"/>
      <c r="AY71" s="7"/>
      <c r="AZ71" s="7"/>
      <c r="BA71" s="7"/>
      <c r="BB71" s="7"/>
      <c r="BC71" s="7"/>
      <c r="BD71" s="7"/>
      <c r="BE71" s="7"/>
      <c r="BF71" s="7"/>
      <c r="BG71" s="7"/>
      <c r="BH71" s="7"/>
    </row>
    <row r="72" spans="1:60" customFormat="1" ht="15.75" x14ac:dyDescent="0.25">
      <c r="A72" s="689">
        <v>1</v>
      </c>
      <c r="B72" s="3" t="s">
        <v>49</v>
      </c>
      <c r="C72" s="688" t="s">
        <v>120</v>
      </c>
      <c r="D72" s="934" t="s">
        <v>130</v>
      </c>
      <c r="E72" s="328"/>
      <c r="F72" s="155"/>
      <c r="G72" s="7"/>
      <c r="H72" s="7"/>
      <c r="I72" s="426">
        <v>1</v>
      </c>
      <c r="J72" s="255" t="s">
        <v>332</v>
      </c>
      <c r="K72" s="7"/>
      <c r="L72" s="7"/>
      <c r="M72" s="7"/>
      <c r="N72" s="7"/>
      <c r="O72" s="7"/>
      <c r="P72" s="7"/>
      <c r="Q72" s="908">
        <v>1</v>
      </c>
      <c r="R72" s="690" t="s">
        <v>120</v>
      </c>
      <c r="S72" s="203" t="s">
        <v>43</v>
      </c>
      <c r="T72" s="155"/>
      <c r="U72" s="7"/>
      <c r="V72" s="908">
        <v>1</v>
      </c>
      <c r="W72" s="255" t="s">
        <v>332</v>
      </c>
      <c r="X72" s="7"/>
      <c r="Y72" s="908">
        <v>1</v>
      </c>
      <c r="Z72" s="511"/>
      <c r="AA72" s="139"/>
      <c r="AB72" s="7"/>
      <c r="AC72" s="7"/>
      <c r="AD72" s="7"/>
      <c r="AE72" s="7"/>
      <c r="AF72" s="7"/>
      <c r="AG72" s="7"/>
      <c r="AH72" s="7"/>
      <c r="AI72" s="7"/>
      <c r="AJ72" s="139"/>
      <c r="AK72" s="7"/>
      <c r="AL72" s="7"/>
      <c r="AM72" s="7"/>
      <c r="AN72" s="7"/>
      <c r="AO72" s="7"/>
      <c r="AP72" s="7"/>
      <c r="AQ72" s="7"/>
      <c r="AR72" s="7"/>
      <c r="AS72" s="7"/>
      <c r="AT72" s="7"/>
      <c r="AU72" s="7"/>
      <c r="AV72" s="7"/>
      <c r="AW72" s="7"/>
      <c r="AX72" s="7"/>
      <c r="AY72" s="7"/>
      <c r="AZ72" s="7"/>
      <c r="BA72" s="7"/>
      <c r="BB72" s="7"/>
      <c r="BC72" s="7"/>
      <c r="BD72" s="7"/>
      <c r="BE72" s="7"/>
      <c r="BF72" s="7"/>
      <c r="BG72" s="7"/>
      <c r="BH72" s="7"/>
    </row>
    <row r="73" spans="1:60" customFormat="1" ht="15.75" x14ac:dyDescent="0.25">
      <c r="A73" s="689">
        <v>2</v>
      </c>
      <c r="B73" s="3" t="s">
        <v>15</v>
      </c>
      <c r="C73" s="94"/>
      <c r="D73" s="934" t="s">
        <v>44</v>
      </c>
      <c r="E73" s="201"/>
      <c r="F73" s="155"/>
      <c r="G73" s="7"/>
      <c r="H73" s="7"/>
      <c r="I73" s="426">
        <v>2</v>
      </c>
      <c r="J73" s="511"/>
      <c r="K73" s="201"/>
      <c r="L73" s="201"/>
      <c r="M73" s="201"/>
      <c r="N73" s="201"/>
      <c r="O73" s="201"/>
      <c r="P73" s="201"/>
      <c r="Q73" s="908">
        <v>2</v>
      </c>
      <c r="R73" s="1163" t="s">
        <v>592</v>
      </c>
      <c r="S73" s="203" t="s">
        <v>723</v>
      </c>
      <c r="T73" s="155"/>
      <c r="U73" s="7"/>
      <c r="V73" s="908">
        <v>2</v>
      </c>
      <c r="W73" s="1163" t="s">
        <v>592</v>
      </c>
      <c r="X73" s="7"/>
      <c r="Y73" s="908">
        <v>2</v>
      </c>
      <c r="Z73" s="1163" t="s">
        <v>592</v>
      </c>
      <c r="AA73" s="139"/>
      <c r="AB73" s="7"/>
      <c r="AC73" s="7"/>
      <c r="AD73" s="7"/>
      <c r="AE73" s="7"/>
      <c r="AF73" s="7"/>
      <c r="AG73" s="7"/>
      <c r="AH73" s="7"/>
      <c r="AI73" s="7"/>
      <c r="AJ73" s="139"/>
      <c r="AK73" s="7"/>
      <c r="AL73" s="7"/>
      <c r="AM73" s="7"/>
      <c r="AN73" s="7"/>
      <c r="AO73" s="7"/>
      <c r="AP73" s="7"/>
      <c r="AQ73" s="7"/>
      <c r="AR73" s="7"/>
      <c r="AS73" s="7"/>
      <c r="AT73" s="7"/>
      <c r="AU73" s="7"/>
      <c r="AV73" s="7"/>
      <c r="AW73" s="7"/>
      <c r="AX73" s="7"/>
      <c r="AY73" s="7"/>
      <c r="AZ73" s="7"/>
      <c r="BA73" s="7"/>
      <c r="BB73" s="7"/>
      <c r="BC73" s="7"/>
      <c r="BD73" s="7"/>
      <c r="BE73" s="7"/>
      <c r="BF73" s="7"/>
      <c r="BG73" s="7"/>
      <c r="BH73" s="7"/>
    </row>
    <row r="74" spans="1:60" customFormat="1" ht="15.75" x14ac:dyDescent="0.25">
      <c r="A74" s="689">
        <v>3</v>
      </c>
      <c r="B74" s="3" t="s">
        <v>79</v>
      </c>
      <c r="C74" s="85" t="s">
        <v>613</v>
      </c>
      <c r="D74" s="934" t="s">
        <v>130</v>
      </c>
      <c r="E74" s="7"/>
      <c r="F74" s="661"/>
      <c r="G74" s="7"/>
      <c r="H74" s="7"/>
      <c r="I74" s="426">
        <v>3</v>
      </c>
      <c r="J74" s="85" t="s">
        <v>613</v>
      </c>
      <c r="K74" s="7"/>
      <c r="L74" s="7"/>
      <c r="M74" s="7"/>
      <c r="N74" s="7"/>
      <c r="O74" s="7"/>
      <c r="P74" s="7"/>
      <c r="Q74" s="908">
        <v>3</v>
      </c>
      <c r="R74" s="675" t="s">
        <v>614</v>
      </c>
      <c r="S74" s="203" t="s">
        <v>130</v>
      </c>
      <c r="T74" s="156"/>
      <c r="U74" s="7"/>
      <c r="V74" s="908">
        <v>3</v>
      </c>
      <c r="W74" s="675" t="s">
        <v>614</v>
      </c>
      <c r="X74" s="7"/>
      <c r="Y74" s="908">
        <v>3</v>
      </c>
      <c r="Z74" s="675" t="s">
        <v>614</v>
      </c>
      <c r="AA74" s="139"/>
      <c r="AB74" s="7"/>
      <c r="AC74" s="7"/>
      <c r="AD74" s="7"/>
      <c r="AE74" s="7"/>
      <c r="AF74" s="7"/>
      <c r="AG74" s="7"/>
      <c r="AH74" s="7"/>
      <c r="AI74" s="7"/>
      <c r="AJ74" s="139"/>
      <c r="AK74" s="7"/>
      <c r="AL74" s="7"/>
      <c r="AM74" s="7"/>
      <c r="AN74" s="7"/>
      <c r="AO74" s="7"/>
      <c r="AP74" s="7"/>
      <c r="AQ74" s="7"/>
      <c r="AR74" s="7"/>
      <c r="AS74" s="7"/>
      <c r="AT74" s="7"/>
      <c r="AU74" s="7"/>
      <c r="AV74" s="7"/>
      <c r="AW74" s="7"/>
      <c r="AX74" s="7"/>
      <c r="AY74" s="7"/>
      <c r="AZ74" s="7"/>
      <c r="BA74" s="7"/>
      <c r="BB74" s="7"/>
      <c r="BC74" s="7"/>
      <c r="BD74" s="7"/>
      <c r="BE74" s="7"/>
      <c r="BF74" s="7"/>
      <c r="BG74" s="7"/>
      <c r="BH74" s="7"/>
    </row>
    <row r="75" spans="1:60" customFormat="1" ht="15.75" x14ac:dyDescent="0.25">
      <c r="A75" s="689">
        <v>4</v>
      </c>
      <c r="B75" s="3" t="s">
        <v>34</v>
      </c>
      <c r="C75" s="687" t="s">
        <v>110</v>
      </c>
      <c r="D75" s="934" t="s">
        <v>130</v>
      </c>
      <c r="E75" s="7"/>
      <c r="F75" s="155"/>
      <c r="G75" s="7"/>
      <c r="H75" s="7"/>
      <c r="I75" s="426">
        <v>4</v>
      </c>
      <c r="J75" s="687" t="s">
        <v>110</v>
      </c>
      <c r="K75" s="7"/>
      <c r="L75" s="7"/>
      <c r="M75" s="7"/>
      <c r="N75" s="7"/>
      <c r="O75" s="7"/>
      <c r="P75" s="7"/>
      <c r="Q75" s="908">
        <v>4</v>
      </c>
      <c r="R75" s="1090" t="s">
        <v>110</v>
      </c>
      <c r="S75" s="203" t="s">
        <v>130</v>
      </c>
      <c r="T75" s="155"/>
      <c r="U75" s="7"/>
      <c r="V75" s="908">
        <v>4</v>
      </c>
      <c r="W75" s="1090" t="s">
        <v>110</v>
      </c>
      <c r="X75" s="7"/>
      <c r="Y75" s="908">
        <v>4</v>
      </c>
      <c r="Z75" s="1090" t="s">
        <v>110</v>
      </c>
      <c r="AA75" s="139"/>
      <c r="AB75" s="7"/>
      <c r="AC75" s="7"/>
      <c r="AD75" s="7"/>
      <c r="AE75" s="7"/>
      <c r="AF75" s="7"/>
      <c r="AG75" s="7"/>
      <c r="AH75" s="7"/>
      <c r="AI75" s="7"/>
      <c r="AJ75" s="139"/>
      <c r="AK75" s="7"/>
      <c r="AL75" s="7"/>
      <c r="AM75" s="7"/>
      <c r="AN75" s="7"/>
      <c r="AO75" s="7"/>
      <c r="AP75" s="7"/>
      <c r="AQ75" s="7"/>
      <c r="AR75" s="7"/>
      <c r="AS75" s="7"/>
      <c r="AT75" s="7"/>
      <c r="AU75" s="7"/>
      <c r="AV75" s="7"/>
      <c r="AW75" s="7"/>
      <c r="AX75" s="7"/>
      <c r="AY75" s="7"/>
      <c r="AZ75" s="7"/>
      <c r="BA75" s="7"/>
      <c r="BB75" s="7"/>
      <c r="BC75" s="7"/>
      <c r="BD75" s="7"/>
      <c r="BE75" s="7"/>
      <c r="BF75" s="7"/>
      <c r="BG75" s="7"/>
      <c r="BH75" s="7"/>
    </row>
    <row r="76" spans="1:60" ht="15.75" x14ac:dyDescent="0.25">
      <c r="A76" s="689">
        <v>5</v>
      </c>
      <c r="B76" s="3" t="s">
        <v>16</v>
      </c>
      <c r="C76" s="1203" t="b">
        <v>0</v>
      </c>
      <c r="D76" s="934" t="s">
        <v>130</v>
      </c>
      <c r="F76" s="155"/>
      <c r="I76" s="426">
        <v>5</v>
      </c>
      <c r="J76" s="1203" t="b">
        <v>0</v>
      </c>
      <c r="Q76" s="908">
        <v>5</v>
      </c>
      <c r="R76" s="1163" t="s">
        <v>592</v>
      </c>
      <c r="S76" s="203" t="s">
        <v>723</v>
      </c>
      <c r="T76" s="155"/>
      <c r="V76" s="908">
        <v>5</v>
      </c>
      <c r="W76" s="1163" t="s">
        <v>592</v>
      </c>
      <c r="Y76" s="908">
        <v>5</v>
      </c>
      <c r="Z76" s="1163" t="s">
        <v>592</v>
      </c>
    </row>
    <row r="77" spans="1:60" ht="15.75" x14ac:dyDescent="0.25">
      <c r="A77" s="689">
        <v>6</v>
      </c>
      <c r="B77" s="3" t="s">
        <v>50</v>
      </c>
      <c r="C77" s="692"/>
      <c r="D77" s="934" t="s">
        <v>44</v>
      </c>
      <c r="F77" s="155"/>
      <c r="I77" s="426">
        <v>6</v>
      </c>
      <c r="J77" s="692"/>
      <c r="Q77" s="908">
        <v>6</v>
      </c>
      <c r="R77" s="1163" t="s">
        <v>592</v>
      </c>
      <c r="S77" s="203" t="s">
        <v>723</v>
      </c>
      <c r="T77" s="155"/>
      <c r="V77" s="908">
        <v>6</v>
      </c>
      <c r="W77" s="1163" t="s">
        <v>592</v>
      </c>
      <c r="Y77" s="908">
        <v>6</v>
      </c>
      <c r="Z77" s="1163" t="s">
        <v>592</v>
      </c>
    </row>
    <row r="78" spans="1:60" customFormat="1" ht="15.75" x14ac:dyDescent="0.25">
      <c r="A78" s="689">
        <v>7</v>
      </c>
      <c r="B78" s="3" t="s">
        <v>13</v>
      </c>
      <c r="C78" s="298"/>
      <c r="D78" s="934" t="s">
        <v>44</v>
      </c>
      <c r="E78" s="7"/>
      <c r="F78" s="155"/>
      <c r="G78" s="7"/>
      <c r="H78" s="7"/>
      <c r="I78" s="426">
        <v>7</v>
      </c>
      <c r="J78" s="298"/>
      <c r="K78" s="7"/>
      <c r="L78" s="7"/>
      <c r="M78" s="7"/>
      <c r="N78" s="7"/>
      <c r="O78" s="7"/>
      <c r="P78" s="7"/>
      <c r="Q78" s="908">
        <v>7</v>
      </c>
      <c r="R78" s="1163" t="s">
        <v>592</v>
      </c>
      <c r="S78" s="203" t="s">
        <v>723</v>
      </c>
      <c r="T78" s="155"/>
      <c r="U78" s="7"/>
      <c r="V78" s="908">
        <v>7</v>
      </c>
      <c r="W78" s="1163" t="s">
        <v>592</v>
      </c>
      <c r="X78" s="7"/>
      <c r="Y78" s="908">
        <v>7</v>
      </c>
      <c r="Z78" s="1163" t="s">
        <v>592</v>
      </c>
      <c r="AA78" s="139"/>
      <c r="AB78" s="7"/>
      <c r="AC78" s="7"/>
      <c r="AD78" s="7"/>
      <c r="AE78" s="7"/>
      <c r="AF78" s="7"/>
      <c r="AG78" s="7"/>
      <c r="AH78" s="7"/>
      <c r="AI78" s="7"/>
      <c r="AJ78" s="139"/>
      <c r="AK78" s="7"/>
      <c r="AL78" s="7"/>
      <c r="AM78" s="7"/>
      <c r="AN78" s="7"/>
      <c r="AO78" s="7"/>
      <c r="AP78" s="7"/>
      <c r="AQ78" s="7"/>
      <c r="AR78" s="7"/>
      <c r="AS78" s="7"/>
      <c r="AT78" s="7"/>
      <c r="AU78" s="7"/>
      <c r="AV78" s="7"/>
      <c r="AW78" s="7"/>
      <c r="AX78" s="7"/>
      <c r="AY78" s="7"/>
      <c r="AZ78" s="7"/>
      <c r="BA78" s="7"/>
      <c r="BB78" s="7"/>
      <c r="BC78" s="7"/>
      <c r="BD78" s="7"/>
      <c r="BE78" s="7"/>
      <c r="BF78" s="7"/>
      <c r="BG78" s="7"/>
      <c r="BH78" s="7"/>
    </row>
    <row r="79" spans="1:60" customFormat="1" ht="15.75" x14ac:dyDescent="0.25">
      <c r="A79" s="689">
        <v>8</v>
      </c>
      <c r="B79" s="3" t="s">
        <v>14</v>
      </c>
      <c r="C79" s="261" t="s">
        <v>205</v>
      </c>
      <c r="D79" s="934" t="s">
        <v>130</v>
      </c>
      <c r="E79" s="328"/>
      <c r="F79" s="157"/>
      <c r="G79" s="7"/>
      <c r="H79" s="7"/>
      <c r="I79" s="426">
        <v>8</v>
      </c>
      <c r="J79" s="261" t="s">
        <v>205</v>
      </c>
      <c r="K79" s="201"/>
      <c r="L79" s="201"/>
      <c r="M79" s="201"/>
      <c r="N79" s="201"/>
      <c r="O79" s="201"/>
      <c r="P79" s="201"/>
      <c r="Q79" s="908">
        <v>8</v>
      </c>
      <c r="R79" s="1163" t="s">
        <v>592</v>
      </c>
      <c r="S79" s="1251" t="s">
        <v>723</v>
      </c>
      <c r="T79" s="157"/>
      <c r="U79" s="7"/>
      <c r="V79" s="908">
        <v>8</v>
      </c>
      <c r="W79" s="1163" t="s">
        <v>592</v>
      </c>
      <c r="X79" s="7"/>
      <c r="Y79" s="908">
        <v>8</v>
      </c>
      <c r="Z79" s="1163" t="s">
        <v>592</v>
      </c>
      <c r="AA79" s="139"/>
      <c r="AB79" s="7"/>
      <c r="AC79" s="7"/>
      <c r="AD79" s="7"/>
      <c r="AE79" s="7"/>
      <c r="AF79" s="7"/>
      <c r="AG79" s="7"/>
      <c r="AH79" s="7"/>
      <c r="AI79" s="7"/>
      <c r="AJ79" s="139"/>
      <c r="AK79" s="7"/>
      <c r="AL79" s="7"/>
      <c r="AM79" s="7"/>
      <c r="AN79" s="7"/>
      <c r="AO79" s="7"/>
      <c r="AP79" s="7"/>
      <c r="AQ79" s="7"/>
      <c r="AR79" s="7"/>
      <c r="AS79" s="7"/>
      <c r="AT79" s="7"/>
      <c r="AU79" s="7"/>
      <c r="AV79" s="7"/>
      <c r="AW79" s="7"/>
      <c r="AX79" s="7"/>
      <c r="AY79" s="7"/>
      <c r="AZ79" s="7"/>
      <c r="BA79" s="7"/>
      <c r="BB79" s="7"/>
      <c r="BC79" s="7"/>
      <c r="BD79" s="7"/>
      <c r="BE79" s="7"/>
      <c r="BF79" s="7"/>
      <c r="BG79" s="7"/>
      <c r="BH79" s="7"/>
    </row>
    <row r="80" spans="1:60" customFormat="1" ht="15.75" x14ac:dyDescent="0.25">
      <c r="A80" s="689">
        <v>9</v>
      </c>
      <c r="B80" s="3" t="s">
        <v>51</v>
      </c>
      <c r="C80" s="697" t="s">
        <v>104</v>
      </c>
      <c r="D80" s="934" t="s">
        <v>130</v>
      </c>
      <c r="E80" s="139"/>
      <c r="F80" s="155"/>
      <c r="G80" s="7"/>
      <c r="H80" s="7"/>
      <c r="I80" s="426">
        <v>9</v>
      </c>
      <c r="J80" s="697" t="s">
        <v>104</v>
      </c>
      <c r="K80" s="7"/>
      <c r="L80" s="7"/>
      <c r="M80" s="7"/>
      <c r="N80" s="7"/>
      <c r="O80" s="7"/>
      <c r="P80" s="7"/>
      <c r="Q80" s="908">
        <v>9</v>
      </c>
      <c r="R80" s="1208" t="s">
        <v>104</v>
      </c>
      <c r="S80" s="203" t="s">
        <v>130</v>
      </c>
      <c r="T80" s="155"/>
      <c r="U80" s="7"/>
      <c r="V80" s="908">
        <v>9</v>
      </c>
      <c r="W80" s="1208" t="s">
        <v>104</v>
      </c>
      <c r="X80" s="7"/>
      <c r="Y80" s="908">
        <v>9</v>
      </c>
      <c r="Z80" s="1208" t="s">
        <v>104</v>
      </c>
      <c r="AA80" s="139"/>
      <c r="AB80" s="7"/>
      <c r="AC80" s="7"/>
      <c r="AD80" s="7"/>
      <c r="AE80" s="7"/>
      <c r="AF80" s="7"/>
      <c r="AG80" s="7"/>
      <c r="AH80" s="7"/>
      <c r="AI80" s="7"/>
      <c r="AJ80" s="139"/>
      <c r="AK80" s="7"/>
      <c r="AL80" s="7"/>
      <c r="AM80" s="7"/>
      <c r="AN80" s="7"/>
      <c r="AO80" s="7"/>
      <c r="AP80" s="7"/>
      <c r="AQ80" s="7"/>
      <c r="AR80" s="7"/>
      <c r="AS80" s="7"/>
      <c r="AT80" s="7"/>
      <c r="AU80" s="7"/>
      <c r="AV80" s="7"/>
      <c r="AW80" s="7"/>
      <c r="AX80" s="7"/>
      <c r="AY80" s="7"/>
      <c r="AZ80" s="7"/>
      <c r="BA80" s="7"/>
      <c r="BB80" s="7"/>
      <c r="BC80" s="7"/>
      <c r="BD80" s="7"/>
      <c r="BE80" s="7"/>
      <c r="BF80" s="7"/>
      <c r="BG80" s="7"/>
      <c r="BH80" s="7"/>
    </row>
    <row r="81" spans="1:60" customFormat="1" ht="15.75" x14ac:dyDescent="0.25">
      <c r="A81" s="689">
        <v>10</v>
      </c>
      <c r="B81" s="3" t="s">
        <v>35</v>
      </c>
      <c r="C81" s="94"/>
      <c r="D81" s="934" t="s">
        <v>44</v>
      </c>
      <c r="E81" s="328"/>
      <c r="F81" s="155"/>
      <c r="G81" s="7"/>
      <c r="H81" s="7"/>
      <c r="I81" s="426">
        <v>10</v>
      </c>
      <c r="J81" s="94"/>
      <c r="K81" s="7"/>
      <c r="L81" s="7"/>
      <c r="M81" s="7"/>
      <c r="N81" s="7"/>
      <c r="O81" s="7"/>
      <c r="P81" s="7"/>
      <c r="Q81" s="908">
        <v>10</v>
      </c>
      <c r="R81" s="511"/>
      <c r="S81" s="203" t="s">
        <v>44</v>
      </c>
      <c r="T81" s="155"/>
      <c r="U81" s="7"/>
      <c r="V81" s="908">
        <v>10</v>
      </c>
      <c r="W81" s="511"/>
      <c r="X81" s="7"/>
      <c r="Y81" s="908">
        <v>10</v>
      </c>
      <c r="Z81" s="511"/>
      <c r="AA81" s="139"/>
      <c r="AB81" s="7"/>
      <c r="AC81" s="7"/>
      <c r="AD81" s="7"/>
      <c r="AE81" s="7"/>
      <c r="AF81" s="7"/>
      <c r="AG81" s="7"/>
      <c r="AH81" s="7"/>
      <c r="AI81" s="7"/>
      <c r="AJ81" s="139"/>
      <c r="AK81" s="7"/>
      <c r="AL81" s="7"/>
      <c r="AM81" s="7"/>
      <c r="AN81" s="7"/>
      <c r="AO81" s="7"/>
      <c r="AP81" s="7"/>
      <c r="AQ81" s="7"/>
      <c r="AR81" s="7"/>
      <c r="AS81" s="7"/>
      <c r="AT81" s="7"/>
      <c r="AU81" s="7"/>
      <c r="AV81" s="7"/>
      <c r="AW81" s="7"/>
      <c r="AX81" s="7"/>
      <c r="AY81" s="7"/>
      <c r="AZ81" s="7"/>
      <c r="BA81" s="7"/>
      <c r="BB81" s="7"/>
      <c r="BC81" s="7"/>
      <c r="BD81" s="7"/>
      <c r="BE81" s="7"/>
      <c r="BF81" s="7"/>
      <c r="BG81" s="7"/>
      <c r="BH81" s="7"/>
    </row>
    <row r="82" spans="1:60" customFormat="1" ht="15.75" x14ac:dyDescent="0.25">
      <c r="A82" s="689">
        <v>11</v>
      </c>
      <c r="B82" s="3" t="s">
        <v>52</v>
      </c>
      <c r="C82" s="690">
        <v>2000</v>
      </c>
      <c r="D82" s="934" t="s">
        <v>44</v>
      </c>
      <c r="E82" s="139"/>
      <c r="F82" s="155"/>
      <c r="G82" s="7"/>
      <c r="H82" s="7"/>
      <c r="I82" s="426">
        <v>11</v>
      </c>
      <c r="J82" s="690">
        <v>2000</v>
      </c>
      <c r="K82" s="7"/>
      <c r="L82" s="7"/>
      <c r="M82" s="7"/>
      <c r="N82" s="7"/>
      <c r="O82" s="7"/>
      <c r="P82" s="7"/>
      <c r="Q82" s="908">
        <v>11</v>
      </c>
      <c r="R82" s="1203">
        <v>2000</v>
      </c>
      <c r="S82" s="203" t="s">
        <v>44</v>
      </c>
      <c r="T82" s="155"/>
      <c r="U82" s="7"/>
      <c r="V82" s="908">
        <v>11</v>
      </c>
      <c r="W82" s="1203">
        <v>2000</v>
      </c>
      <c r="X82" s="7"/>
      <c r="Y82" s="908">
        <v>11</v>
      </c>
      <c r="Z82" s="1203">
        <v>2000</v>
      </c>
      <c r="AA82" s="139"/>
      <c r="AB82" s="7"/>
      <c r="AC82" s="7"/>
      <c r="AD82" s="7"/>
      <c r="AE82" s="7"/>
      <c r="AF82" s="7"/>
      <c r="AG82" s="7"/>
      <c r="AH82" s="7"/>
      <c r="AI82" s="7"/>
      <c r="AJ82" s="139"/>
      <c r="AK82" s="7"/>
      <c r="AL82" s="7"/>
      <c r="AM82" s="7"/>
      <c r="AN82" s="7"/>
      <c r="AO82" s="7"/>
      <c r="AP82" s="7"/>
      <c r="AQ82" s="7"/>
      <c r="AR82" s="7"/>
      <c r="AS82" s="7"/>
      <c r="AT82" s="7"/>
      <c r="AU82" s="7"/>
      <c r="AV82" s="7"/>
      <c r="AW82" s="7"/>
      <c r="AX82" s="7"/>
      <c r="AY82" s="7"/>
      <c r="AZ82" s="7"/>
      <c r="BA82" s="7"/>
      <c r="BB82" s="7"/>
      <c r="BC82" s="7"/>
      <c r="BD82" s="7"/>
      <c r="BE82" s="7"/>
      <c r="BF82" s="7"/>
      <c r="BG82" s="7"/>
      <c r="BH82" s="7"/>
    </row>
    <row r="83" spans="1:60" customFormat="1" ht="15.75" x14ac:dyDescent="0.25">
      <c r="A83" s="689">
        <v>12</v>
      </c>
      <c r="B83" s="3" t="s">
        <v>53</v>
      </c>
      <c r="C83" s="641" t="s">
        <v>660</v>
      </c>
      <c r="D83" s="934" t="s">
        <v>130</v>
      </c>
      <c r="E83" s="139"/>
      <c r="F83" s="158"/>
      <c r="G83" s="7"/>
      <c r="H83" s="7"/>
      <c r="I83" s="426">
        <v>12</v>
      </c>
      <c r="J83" s="696" t="s">
        <v>661</v>
      </c>
      <c r="K83" s="201"/>
      <c r="L83" s="201"/>
      <c r="M83" s="201"/>
      <c r="N83" s="201"/>
      <c r="O83" s="201"/>
      <c r="P83" s="201"/>
      <c r="Q83" s="908">
        <v>12</v>
      </c>
      <c r="R83" s="1163" t="s">
        <v>592</v>
      </c>
      <c r="S83" s="203" t="s">
        <v>723</v>
      </c>
      <c r="T83" s="158"/>
      <c r="U83" s="7"/>
      <c r="V83" s="908">
        <v>12</v>
      </c>
      <c r="W83" s="1163" t="s">
        <v>592</v>
      </c>
      <c r="X83" s="7"/>
      <c r="Y83" s="908">
        <v>12</v>
      </c>
      <c r="Z83" s="1163" t="s">
        <v>592</v>
      </c>
      <c r="AA83" s="139"/>
      <c r="AB83" s="7"/>
      <c r="AC83" s="7"/>
      <c r="AD83" s="7"/>
      <c r="AE83" s="7"/>
      <c r="AF83" s="7"/>
      <c r="AG83" s="7"/>
      <c r="AH83" s="7"/>
      <c r="AI83" s="7"/>
      <c r="AJ83" s="139"/>
      <c r="AK83" s="7"/>
      <c r="AL83" s="7"/>
      <c r="AM83" s="7"/>
      <c r="AN83" s="7"/>
      <c r="AO83" s="7"/>
      <c r="AP83" s="7"/>
      <c r="AQ83" s="7"/>
      <c r="AR83" s="7"/>
      <c r="AS83" s="7"/>
      <c r="AT83" s="7"/>
      <c r="AU83" s="7"/>
      <c r="AV83" s="7"/>
      <c r="AW83" s="7"/>
      <c r="AX83" s="7"/>
      <c r="AY83" s="7"/>
      <c r="AZ83" s="7"/>
      <c r="BA83" s="7"/>
      <c r="BB83" s="7"/>
      <c r="BC83" s="7"/>
      <c r="BD83" s="7"/>
      <c r="BE83" s="7"/>
      <c r="BF83" s="7"/>
      <c r="BG83" s="7"/>
      <c r="BH83" s="7"/>
    </row>
    <row r="84" spans="1:60" customFormat="1" ht="15.75" x14ac:dyDescent="0.25">
      <c r="A84" s="689">
        <v>13</v>
      </c>
      <c r="B84" s="3" t="s">
        <v>54</v>
      </c>
      <c r="C84" s="85" t="s">
        <v>614</v>
      </c>
      <c r="D84" s="934" t="s">
        <v>130</v>
      </c>
      <c r="E84" s="139"/>
      <c r="F84" s="159"/>
      <c r="G84" s="7"/>
      <c r="H84" s="7"/>
      <c r="I84" s="426">
        <v>13</v>
      </c>
      <c r="J84" s="1283">
        <v>43942</v>
      </c>
      <c r="K84" s="7"/>
      <c r="L84" s="7"/>
      <c r="M84" s="7"/>
      <c r="N84" s="7"/>
      <c r="O84" s="7"/>
      <c r="P84" s="7"/>
      <c r="Q84" s="908">
        <v>13</v>
      </c>
      <c r="R84" s="1163" t="s">
        <v>592</v>
      </c>
      <c r="S84" s="203" t="s">
        <v>723</v>
      </c>
      <c r="T84" s="159"/>
      <c r="U84" s="7"/>
      <c r="V84" s="908">
        <v>13</v>
      </c>
      <c r="W84" s="1163" t="s">
        <v>592</v>
      </c>
      <c r="X84" s="7"/>
      <c r="Y84" s="908">
        <v>13</v>
      </c>
      <c r="Z84" s="1163" t="s">
        <v>592</v>
      </c>
      <c r="AA84" s="139"/>
      <c r="AB84" s="7"/>
      <c r="AC84" s="7"/>
      <c r="AD84" s="7"/>
      <c r="AE84" s="7"/>
      <c r="AF84" s="7"/>
      <c r="AG84" s="7"/>
      <c r="AH84" s="7"/>
      <c r="AI84" s="7"/>
      <c r="AJ84" s="139"/>
      <c r="AK84" s="7"/>
      <c r="AL84" s="7"/>
      <c r="AM84" s="7"/>
      <c r="AN84" s="7"/>
      <c r="AO84" s="7"/>
      <c r="AP84" s="7"/>
      <c r="AQ84" s="7"/>
      <c r="AR84" s="7"/>
      <c r="AS84" s="7"/>
      <c r="AT84" s="7"/>
      <c r="AU84" s="7"/>
      <c r="AV84" s="7"/>
      <c r="AW84" s="7"/>
      <c r="AX84" s="7"/>
      <c r="AY84" s="7"/>
      <c r="AZ84" s="7"/>
      <c r="BA84" s="7"/>
      <c r="BB84" s="7"/>
      <c r="BC84" s="7"/>
      <c r="BD84" s="7"/>
      <c r="BE84" s="7"/>
      <c r="BF84" s="7"/>
      <c r="BG84" s="7"/>
      <c r="BH84" s="7"/>
    </row>
    <row r="85" spans="1:60" customFormat="1" ht="15.75" x14ac:dyDescent="0.25">
      <c r="A85" s="689">
        <v>14</v>
      </c>
      <c r="B85" s="3" t="s">
        <v>37</v>
      </c>
      <c r="C85" s="85" t="s">
        <v>615</v>
      </c>
      <c r="D85" s="934" t="s">
        <v>44</v>
      </c>
      <c r="E85" s="139"/>
      <c r="F85" s="159"/>
      <c r="G85" s="7"/>
      <c r="H85" s="7"/>
      <c r="I85" s="426">
        <v>14</v>
      </c>
      <c r="J85" s="1283">
        <v>43972</v>
      </c>
      <c r="K85" s="7"/>
      <c r="L85" s="7"/>
      <c r="M85" s="7"/>
      <c r="N85" s="7"/>
      <c r="O85" s="7"/>
      <c r="P85" s="7"/>
      <c r="Q85" s="908">
        <v>14</v>
      </c>
      <c r="R85" s="1163" t="s">
        <v>592</v>
      </c>
      <c r="S85" s="203" t="s">
        <v>723</v>
      </c>
      <c r="T85" s="159"/>
      <c r="U85" s="7"/>
      <c r="V85" s="908">
        <v>14</v>
      </c>
      <c r="W85" s="1163" t="s">
        <v>592</v>
      </c>
      <c r="X85" s="7"/>
      <c r="Y85" s="908">
        <v>14</v>
      </c>
      <c r="Z85" s="1163" t="s">
        <v>592</v>
      </c>
      <c r="AA85" s="139"/>
      <c r="AB85" s="7"/>
      <c r="AC85" s="7"/>
      <c r="AD85" s="7"/>
      <c r="AE85" s="7"/>
      <c r="AF85" s="7"/>
      <c r="AG85" s="7"/>
      <c r="AH85" s="7"/>
      <c r="AI85" s="7"/>
      <c r="AJ85" s="139"/>
      <c r="AK85" s="7"/>
      <c r="AL85" s="7"/>
      <c r="AM85" s="7"/>
      <c r="AN85" s="7"/>
      <c r="AO85" s="7"/>
      <c r="AP85" s="7"/>
      <c r="AQ85" s="7"/>
      <c r="AR85" s="7"/>
      <c r="AS85" s="7"/>
      <c r="AT85" s="7"/>
      <c r="AU85" s="7"/>
      <c r="AV85" s="7"/>
      <c r="AW85" s="7"/>
      <c r="AX85" s="7"/>
      <c r="AY85" s="7"/>
      <c r="AZ85" s="7"/>
      <c r="BA85" s="7"/>
      <c r="BB85" s="7"/>
      <c r="BC85" s="7"/>
      <c r="BD85" s="7"/>
      <c r="BE85" s="7"/>
      <c r="BF85" s="7"/>
      <c r="BG85" s="7"/>
      <c r="BH85" s="7"/>
    </row>
    <row r="86" spans="1:60" customFormat="1" ht="15.75" x14ac:dyDescent="0.25">
      <c r="A86" s="426">
        <v>15</v>
      </c>
      <c r="B86" s="515" t="s">
        <v>55</v>
      </c>
      <c r="C86" s="1162" t="s">
        <v>901</v>
      </c>
      <c r="D86" s="934" t="s">
        <v>723</v>
      </c>
      <c r="E86" s="139"/>
      <c r="F86" s="155"/>
      <c r="G86" s="7"/>
      <c r="H86" s="7"/>
      <c r="I86" s="426">
        <v>15</v>
      </c>
      <c r="J86" s="1162" t="s">
        <v>901</v>
      </c>
      <c r="K86" s="7"/>
      <c r="L86" s="7"/>
      <c r="M86" s="7"/>
      <c r="N86" s="7"/>
      <c r="O86" s="7"/>
      <c r="P86" s="7"/>
      <c r="Q86" s="908">
        <v>15</v>
      </c>
      <c r="R86" s="1163" t="s">
        <v>592</v>
      </c>
      <c r="S86" s="203" t="s">
        <v>723</v>
      </c>
      <c r="T86" s="155"/>
      <c r="U86" s="7"/>
      <c r="V86" s="908">
        <v>15</v>
      </c>
      <c r="W86" s="1163" t="s">
        <v>592</v>
      </c>
      <c r="X86" s="7"/>
      <c r="Y86" s="908">
        <v>15</v>
      </c>
      <c r="Z86" s="1163" t="s">
        <v>592</v>
      </c>
      <c r="AA86" s="139"/>
      <c r="AB86" s="7"/>
      <c r="AC86" s="7"/>
      <c r="AD86" s="7"/>
      <c r="AE86" s="7"/>
      <c r="AF86" s="7"/>
      <c r="AG86" s="7"/>
      <c r="AH86" s="7"/>
      <c r="AI86" s="7"/>
      <c r="AJ86" s="139"/>
      <c r="AK86" s="7"/>
      <c r="AL86" s="7"/>
      <c r="AM86" s="7"/>
      <c r="AN86" s="7"/>
      <c r="AO86" s="7"/>
      <c r="AP86" s="7"/>
      <c r="AQ86" s="7"/>
      <c r="AR86" s="7"/>
      <c r="AS86" s="7"/>
      <c r="AT86" s="7"/>
      <c r="AU86" s="7"/>
      <c r="AV86" s="7"/>
      <c r="AW86" s="7"/>
      <c r="AX86" s="7"/>
      <c r="AY86" s="7"/>
      <c r="AZ86" s="7"/>
      <c r="BA86" s="7"/>
      <c r="BB86" s="7"/>
      <c r="BC86" s="7"/>
      <c r="BD86" s="7"/>
      <c r="BE86" s="7"/>
      <c r="BF86" s="7"/>
      <c r="BG86" s="7"/>
      <c r="BH86" s="7"/>
    </row>
    <row r="87" spans="1:60" customFormat="1" ht="15.75" x14ac:dyDescent="0.25">
      <c r="A87" s="426">
        <v>16</v>
      </c>
      <c r="B87" s="515" t="s">
        <v>56</v>
      </c>
      <c r="C87" s="94"/>
      <c r="D87" s="934" t="s">
        <v>44</v>
      </c>
      <c r="E87" s="328"/>
      <c r="F87" s="155"/>
      <c r="G87" s="7"/>
      <c r="H87" s="7"/>
      <c r="I87" s="426">
        <v>16</v>
      </c>
      <c r="J87" s="655"/>
      <c r="K87" s="7"/>
      <c r="L87" s="7"/>
      <c r="M87" s="7"/>
      <c r="N87" s="7"/>
      <c r="O87" s="7"/>
      <c r="P87" s="7"/>
      <c r="Q87" s="908">
        <v>16</v>
      </c>
      <c r="R87" s="1163" t="s">
        <v>592</v>
      </c>
      <c r="S87" s="203" t="s">
        <v>723</v>
      </c>
      <c r="T87" s="155"/>
      <c r="U87" s="7"/>
      <c r="V87" s="908">
        <v>16</v>
      </c>
      <c r="W87" s="1163" t="s">
        <v>592</v>
      </c>
      <c r="X87" s="7"/>
      <c r="Y87" s="908">
        <v>16</v>
      </c>
      <c r="Z87" s="1163" t="s">
        <v>592</v>
      </c>
      <c r="AA87" s="139"/>
      <c r="AB87" s="7"/>
      <c r="AC87" s="7"/>
      <c r="AD87" s="7"/>
      <c r="AE87" s="7"/>
      <c r="AF87" s="7"/>
      <c r="AG87" s="7"/>
      <c r="AH87" s="7"/>
      <c r="AI87" s="7"/>
      <c r="AJ87" s="139"/>
      <c r="AK87" s="7"/>
      <c r="AL87" s="7"/>
      <c r="AM87" s="7"/>
      <c r="AN87" s="7"/>
      <c r="AO87" s="7"/>
      <c r="AP87" s="7"/>
      <c r="AQ87" s="7"/>
      <c r="AR87" s="7"/>
      <c r="AS87" s="7"/>
      <c r="AT87" s="7"/>
      <c r="AU87" s="7"/>
      <c r="AV87" s="7"/>
      <c r="AW87" s="7"/>
      <c r="AX87" s="7"/>
      <c r="AY87" s="7"/>
      <c r="AZ87" s="7"/>
      <c r="BA87" s="7"/>
      <c r="BB87" s="7"/>
      <c r="BC87" s="7"/>
      <c r="BD87" s="7"/>
      <c r="BE87" s="7"/>
      <c r="BF87" s="7"/>
      <c r="BG87" s="7"/>
      <c r="BH87" s="7"/>
    </row>
    <row r="88" spans="1:60" customFormat="1" ht="15.75" x14ac:dyDescent="0.25">
      <c r="A88" s="689">
        <v>17</v>
      </c>
      <c r="B88" s="3" t="s">
        <v>57</v>
      </c>
      <c r="C88" s="118"/>
      <c r="D88" s="934" t="s">
        <v>43</v>
      </c>
      <c r="E88" s="328"/>
      <c r="F88" s="160"/>
      <c r="G88" s="7"/>
      <c r="H88" s="7"/>
      <c r="I88" s="426">
        <v>17</v>
      </c>
      <c r="J88" s="692"/>
      <c r="K88" s="7"/>
      <c r="L88" s="7"/>
      <c r="M88" s="7"/>
      <c r="N88" s="7"/>
      <c r="O88" s="7"/>
      <c r="P88" s="7"/>
      <c r="Q88" s="908">
        <v>17</v>
      </c>
      <c r="R88" s="1163" t="s">
        <v>592</v>
      </c>
      <c r="S88" s="203" t="s">
        <v>723</v>
      </c>
      <c r="T88" s="160"/>
      <c r="U88" s="7"/>
      <c r="V88" s="908">
        <v>17</v>
      </c>
      <c r="W88" s="1163" t="s">
        <v>592</v>
      </c>
      <c r="X88" s="7"/>
      <c r="Y88" s="908">
        <v>17</v>
      </c>
      <c r="Z88" s="1163" t="s">
        <v>592</v>
      </c>
      <c r="AA88" s="139"/>
      <c r="AB88" s="7"/>
      <c r="AC88" s="7"/>
      <c r="AD88" s="7"/>
      <c r="AE88" s="7"/>
      <c r="AF88" s="7"/>
      <c r="AG88" s="7"/>
      <c r="AH88" s="7"/>
      <c r="AI88" s="7"/>
      <c r="AJ88" s="139"/>
      <c r="AK88" s="7"/>
      <c r="AL88" s="7"/>
      <c r="AM88" s="7"/>
      <c r="AN88" s="7"/>
      <c r="AO88" s="7"/>
      <c r="AP88" s="7"/>
      <c r="AQ88" s="7"/>
      <c r="AR88" s="7"/>
      <c r="AS88" s="7"/>
      <c r="AT88" s="7"/>
      <c r="AU88" s="7"/>
      <c r="AV88" s="7"/>
      <c r="AW88" s="7"/>
      <c r="AX88" s="7"/>
      <c r="AY88" s="7"/>
      <c r="AZ88" s="7"/>
      <c r="BA88" s="7"/>
      <c r="BB88" s="7"/>
      <c r="BC88" s="7"/>
      <c r="BD88" s="7"/>
      <c r="BE88" s="7"/>
      <c r="BF88" s="7"/>
      <c r="BG88" s="7"/>
      <c r="BH88" s="7"/>
    </row>
    <row r="89" spans="1:60" customFormat="1" ht="15.75" x14ac:dyDescent="0.25">
      <c r="A89" s="689">
        <v>18</v>
      </c>
      <c r="B89" s="3" t="s">
        <v>129</v>
      </c>
      <c r="C89" s="687" t="s">
        <v>105</v>
      </c>
      <c r="D89" s="934" t="s">
        <v>130</v>
      </c>
      <c r="E89" s="328"/>
      <c r="F89" s="155"/>
      <c r="G89" s="7"/>
      <c r="H89" s="7"/>
      <c r="I89" s="426">
        <v>18</v>
      </c>
      <c r="J89" s="687" t="s">
        <v>105</v>
      </c>
      <c r="K89" s="7"/>
      <c r="L89" s="7"/>
      <c r="M89" s="7"/>
      <c r="N89" s="7"/>
      <c r="O89" s="7"/>
      <c r="P89" s="7"/>
      <c r="Q89" s="908">
        <v>18</v>
      </c>
      <c r="R89" s="1163" t="s">
        <v>592</v>
      </c>
      <c r="S89" s="203" t="s">
        <v>723</v>
      </c>
      <c r="T89" s="155"/>
      <c r="U89" s="7"/>
      <c r="V89" s="908">
        <v>18</v>
      </c>
      <c r="W89" s="1163" t="s">
        <v>592</v>
      </c>
      <c r="X89" s="7"/>
      <c r="Y89" s="908">
        <v>18</v>
      </c>
      <c r="Z89" s="1163" t="s">
        <v>592</v>
      </c>
      <c r="AA89" s="139"/>
      <c r="AB89" s="7"/>
      <c r="AC89" s="7"/>
      <c r="AD89" s="7"/>
      <c r="AE89" s="7"/>
      <c r="AF89" s="7"/>
      <c r="AG89" s="7"/>
      <c r="AH89" s="7"/>
      <c r="AI89" s="7"/>
      <c r="AJ89" s="139"/>
      <c r="AK89" s="7"/>
      <c r="AL89" s="7"/>
      <c r="AM89" s="7"/>
      <c r="AN89" s="7"/>
      <c r="AO89" s="7"/>
      <c r="AP89" s="7"/>
      <c r="AQ89" s="7"/>
      <c r="AR89" s="7"/>
      <c r="AS89" s="7"/>
      <c r="AT89" s="7"/>
      <c r="AU89" s="7"/>
      <c r="AV89" s="7"/>
      <c r="AW89" s="7"/>
      <c r="AX89" s="7"/>
      <c r="AY89" s="7"/>
      <c r="AZ89" s="7"/>
      <c r="BA89" s="7"/>
      <c r="BB89" s="7"/>
      <c r="BC89" s="7"/>
      <c r="BD89" s="7"/>
      <c r="BE89" s="7"/>
      <c r="BF89" s="7"/>
      <c r="BG89" s="7"/>
      <c r="BH89" s="7"/>
    </row>
    <row r="90" spans="1:60" customFormat="1" ht="15.75" x14ac:dyDescent="0.25">
      <c r="A90" s="689">
        <v>19</v>
      </c>
      <c r="B90" s="3" t="s">
        <v>17</v>
      </c>
      <c r="C90" s="687" t="b">
        <v>0</v>
      </c>
      <c r="D90" s="934" t="s">
        <v>130</v>
      </c>
      <c r="E90" s="139"/>
      <c r="F90" s="155"/>
      <c r="G90" s="7"/>
      <c r="H90" s="7"/>
      <c r="I90" s="426">
        <v>19</v>
      </c>
      <c r="J90" s="687" t="b">
        <v>0</v>
      </c>
      <c r="K90" s="7"/>
      <c r="L90" s="7"/>
      <c r="M90" s="7"/>
      <c r="N90" s="7"/>
      <c r="O90" s="7"/>
      <c r="P90" s="7"/>
      <c r="Q90" s="908">
        <v>19</v>
      </c>
      <c r="R90" s="1163" t="s">
        <v>592</v>
      </c>
      <c r="S90" s="203" t="s">
        <v>723</v>
      </c>
      <c r="T90" s="155"/>
      <c r="U90" s="7"/>
      <c r="V90" s="908">
        <v>19</v>
      </c>
      <c r="W90" s="1163" t="s">
        <v>592</v>
      </c>
      <c r="X90" s="7"/>
      <c r="Y90" s="908">
        <v>19</v>
      </c>
      <c r="Z90" s="1163" t="s">
        <v>592</v>
      </c>
      <c r="AA90" s="139"/>
      <c r="AB90" s="7"/>
      <c r="AC90" s="7"/>
      <c r="AD90" s="7"/>
      <c r="AE90" s="7"/>
      <c r="AF90" s="7"/>
      <c r="AG90" s="7"/>
      <c r="AH90" s="7"/>
      <c r="AI90" s="7"/>
      <c r="AJ90" s="139"/>
      <c r="AK90" s="7"/>
      <c r="AL90" s="7"/>
      <c r="AM90" s="7"/>
      <c r="AN90" s="7"/>
      <c r="AO90" s="7"/>
      <c r="AP90" s="7"/>
      <c r="AQ90" s="7"/>
      <c r="AR90" s="7"/>
      <c r="AS90" s="7"/>
      <c r="AT90" s="7"/>
      <c r="AU90" s="7"/>
      <c r="AV90" s="7"/>
      <c r="AW90" s="7"/>
      <c r="AX90" s="7"/>
      <c r="AY90" s="7"/>
      <c r="AZ90" s="7"/>
      <c r="BA90" s="7"/>
      <c r="BB90" s="7"/>
      <c r="BC90" s="7"/>
      <c r="BD90" s="7"/>
      <c r="BE90" s="7"/>
      <c r="BF90" s="7"/>
      <c r="BG90" s="7"/>
      <c r="BH90" s="7"/>
    </row>
    <row r="91" spans="1:60" customFormat="1" ht="15.75" x14ac:dyDescent="0.25">
      <c r="A91" s="689">
        <v>20</v>
      </c>
      <c r="B91" s="3" t="s">
        <v>18</v>
      </c>
      <c r="C91" s="687" t="s">
        <v>111</v>
      </c>
      <c r="D91" s="545" t="s">
        <v>130</v>
      </c>
      <c r="E91" s="328"/>
      <c r="F91" s="155"/>
      <c r="G91" s="7"/>
      <c r="H91" s="7"/>
      <c r="I91" s="426">
        <v>20</v>
      </c>
      <c r="J91" s="687" t="s">
        <v>111</v>
      </c>
      <c r="K91" s="7"/>
      <c r="L91" s="7"/>
      <c r="M91" s="7"/>
      <c r="N91" s="7"/>
      <c r="O91" s="7"/>
      <c r="P91" s="7"/>
      <c r="Q91" s="908">
        <v>20</v>
      </c>
      <c r="R91" s="1163" t="s">
        <v>592</v>
      </c>
      <c r="S91" s="203" t="s">
        <v>723</v>
      </c>
      <c r="T91" s="155"/>
      <c r="U91" s="7"/>
      <c r="V91" s="908">
        <v>20</v>
      </c>
      <c r="W91" s="1163" t="s">
        <v>592</v>
      </c>
      <c r="X91" s="7"/>
      <c r="Y91" s="908">
        <v>20</v>
      </c>
      <c r="Z91" s="1163" t="s">
        <v>592</v>
      </c>
      <c r="AA91" s="139"/>
      <c r="AB91" s="7"/>
      <c r="AC91" s="7"/>
      <c r="AD91" s="7"/>
      <c r="AE91" s="7"/>
      <c r="AF91" s="7"/>
      <c r="AG91" s="7"/>
      <c r="AH91" s="7"/>
      <c r="AI91" s="7"/>
      <c r="AJ91" s="139"/>
      <c r="AK91" s="7"/>
      <c r="AL91" s="7"/>
      <c r="AM91" s="7"/>
      <c r="AN91" s="7"/>
      <c r="AO91" s="7"/>
      <c r="AP91" s="7"/>
      <c r="AQ91" s="7"/>
      <c r="AR91" s="7"/>
      <c r="AS91" s="7"/>
      <c r="AT91" s="7"/>
      <c r="AU91" s="7"/>
      <c r="AV91" s="7"/>
      <c r="AW91" s="7"/>
      <c r="AX91" s="7"/>
      <c r="AY91" s="7"/>
      <c r="AZ91" s="7"/>
      <c r="BA91" s="7"/>
      <c r="BB91" s="7"/>
      <c r="BC91" s="7"/>
      <c r="BD91" s="7"/>
      <c r="BE91" s="7"/>
      <c r="BF91" s="7"/>
      <c r="BG91" s="7"/>
      <c r="BH91" s="7"/>
    </row>
    <row r="92" spans="1:60" customFormat="1" ht="15.75" x14ac:dyDescent="0.25">
      <c r="A92" s="689">
        <v>21</v>
      </c>
      <c r="B92" s="3" t="s">
        <v>58</v>
      </c>
      <c r="C92" s="687" t="b">
        <v>0</v>
      </c>
      <c r="D92" s="934" t="s">
        <v>130</v>
      </c>
      <c r="E92" s="139"/>
      <c r="F92" s="155"/>
      <c r="G92" s="7"/>
      <c r="H92" s="7"/>
      <c r="I92" s="426">
        <v>21</v>
      </c>
      <c r="J92" s="687" t="b">
        <v>0</v>
      </c>
      <c r="K92" s="7"/>
      <c r="L92" s="7"/>
      <c r="M92" s="7"/>
      <c r="N92" s="7"/>
      <c r="O92" s="7"/>
      <c r="P92" s="7"/>
      <c r="Q92" s="908">
        <v>21</v>
      </c>
      <c r="R92" s="1163" t="s">
        <v>592</v>
      </c>
      <c r="S92" s="203" t="s">
        <v>723</v>
      </c>
      <c r="T92" s="155"/>
      <c r="U92" s="7"/>
      <c r="V92" s="908">
        <v>21</v>
      </c>
      <c r="W92" s="1163" t="s">
        <v>592</v>
      </c>
      <c r="X92" s="7"/>
      <c r="Y92" s="908">
        <v>21</v>
      </c>
      <c r="Z92" s="1163" t="s">
        <v>592</v>
      </c>
      <c r="AA92" s="139"/>
      <c r="AB92" s="7"/>
      <c r="AC92" s="7"/>
      <c r="AD92" s="7"/>
      <c r="AE92" s="7"/>
      <c r="AF92" s="7"/>
      <c r="AG92" s="7"/>
      <c r="AH92" s="7"/>
      <c r="AI92" s="7"/>
      <c r="AJ92" s="139"/>
      <c r="AK92" s="7"/>
      <c r="AL92" s="7"/>
      <c r="AM92" s="7"/>
      <c r="AN92" s="7"/>
      <c r="AO92" s="7"/>
      <c r="AP92" s="7"/>
      <c r="AQ92" s="7"/>
      <c r="AR92" s="7"/>
      <c r="AS92" s="7"/>
      <c r="AT92" s="7"/>
      <c r="AU92" s="7"/>
      <c r="AV92" s="7"/>
      <c r="AW92" s="7"/>
      <c r="AX92" s="7"/>
      <c r="AY92" s="7"/>
      <c r="AZ92" s="7"/>
      <c r="BA92" s="7"/>
      <c r="BB92" s="7"/>
      <c r="BC92" s="7"/>
      <c r="BD92" s="7"/>
      <c r="BE92" s="7"/>
      <c r="BF92" s="7"/>
      <c r="BG92" s="7"/>
      <c r="BH92" s="7"/>
    </row>
    <row r="93" spans="1:60" customFormat="1" ht="15.75" x14ac:dyDescent="0.25">
      <c r="A93" s="689">
        <v>22</v>
      </c>
      <c r="B93" s="3" t="s">
        <v>619</v>
      </c>
      <c r="C93" s="690" t="s">
        <v>195</v>
      </c>
      <c r="D93" s="934" t="s">
        <v>130</v>
      </c>
      <c r="E93" s="328"/>
      <c r="F93" s="155"/>
      <c r="G93" s="7"/>
      <c r="H93" s="7"/>
      <c r="I93" s="426">
        <v>22</v>
      </c>
      <c r="J93" s="690" t="s">
        <v>195</v>
      </c>
      <c r="K93" s="7"/>
      <c r="L93" s="7"/>
      <c r="M93" s="7"/>
      <c r="N93" s="7"/>
      <c r="O93" s="7"/>
      <c r="P93" s="7"/>
      <c r="Q93" s="908">
        <v>22</v>
      </c>
      <c r="R93" s="1163" t="s">
        <v>592</v>
      </c>
      <c r="S93" s="203" t="s">
        <v>723</v>
      </c>
      <c r="T93" s="155"/>
      <c r="U93" s="7"/>
      <c r="V93" s="908">
        <v>22</v>
      </c>
      <c r="W93" s="1163" t="s">
        <v>592</v>
      </c>
      <c r="X93" s="7"/>
      <c r="Y93" s="908">
        <v>22</v>
      </c>
      <c r="Z93" s="1163" t="s">
        <v>592</v>
      </c>
      <c r="AA93" s="139"/>
      <c r="AB93" s="7"/>
      <c r="AC93" s="7"/>
      <c r="AD93" s="7"/>
      <c r="AE93" s="7"/>
      <c r="AF93" s="7"/>
      <c r="AG93" s="7"/>
      <c r="AH93" s="7"/>
      <c r="AI93" s="7"/>
      <c r="AJ93" s="139"/>
      <c r="AK93" s="7"/>
      <c r="AL93" s="7"/>
      <c r="AM93" s="7"/>
      <c r="AN93" s="7"/>
      <c r="AO93" s="7"/>
      <c r="AP93" s="7"/>
      <c r="AQ93" s="7"/>
      <c r="AR93" s="7"/>
      <c r="AS93" s="7"/>
      <c r="AT93" s="7"/>
      <c r="AU93" s="7"/>
      <c r="AV93" s="7"/>
      <c r="AW93" s="7"/>
      <c r="AX93" s="7"/>
      <c r="AY93" s="7"/>
      <c r="AZ93" s="7"/>
      <c r="BA93" s="7"/>
      <c r="BB93" s="7"/>
      <c r="BC93" s="7"/>
      <c r="BD93" s="7"/>
      <c r="BE93" s="7"/>
      <c r="BF93" s="7"/>
      <c r="BG93" s="7"/>
      <c r="BH93" s="7"/>
    </row>
    <row r="94" spans="1:60" customFormat="1" ht="15.75" x14ac:dyDescent="0.25">
      <c r="A94" s="689">
        <v>23</v>
      </c>
      <c r="B94" s="3" t="s">
        <v>59</v>
      </c>
      <c r="C94" s="695">
        <v>-6.1000000000000004E-3</v>
      </c>
      <c r="D94" s="934" t="s">
        <v>44</v>
      </c>
      <c r="E94" s="139"/>
      <c r="F94" s="179"/>
      <c r="G94" s="7"/>
      <c r="H94" s="7"/>
      <c r="I94" s="426">
        <v>23</v>
      </c>
      <c r="J94" s="695">
        <v>-5.7000000000000002E-3</v>
      </c>
      <c r="K94" s="7"/>
      <c r="L94" s="7"/>
      <c r="M94" s="7"/>
      <c r="N94" s="7"/>
      <c r="O94" s="7"/>
      <c r="P94" s="7"/>
      <c r="Q94" s="908">
        <v>23</v>
      </c>
      <c r="R94" s="1163" t="s">
        <v>592</v>
      </c>
      <c r="S94" s="203" t="s">
        <v>723</v>
      </c>
      <c r="T94" s="161"/>
      <c r="U94" s="7"/>
      <c r="V94" s="908">
        <v>23</v>
      </c>
      <c r="W94" s="1163" t="s">
        <v>592</v>
      </c>
      <c r="X94" s="7"/>
      <c r="Y94" s="908">
        <v>23</v>
      </c>
      <c r="Z94" s="1163" t="s">
        <v>592</v>
      </c>
      <c r="AA94" s="139"/>
      <c r="AB94" s="7"/>
      <c r="AC94" s="7"/>
      <c r="AD94" s="7"/>
      <c r="AE94" s="7"/>
      <c r="AF94" s="7"/>
      <c r="AG94" s="7"/>
      <c r="AH94" s="7"/>
      <c r="AI94" s="7"/>
      <c r="AJ94" s="139"/>
      <c r="AK94" s="7"/>
      <c r="AL94" s="7"/>
      <c r="AM94" s="7"/>
      <c r="AN94" s="7"/>
      <c r="AO94" s="7"/>
      <c r="AP94" s="7"/>
      <c r="AQ94" s="7"/>
      <c r="AR94" s="7"/>
      <c r="AS94" s="7"/>
      <c r="AT94" s="7"/>
      <c r="AU94" s="7"/>
      <c r="AV94" s="7"/>
      <c r="AW94" s="7"/>
      <c r="AX94" s="7"/>
      <c r="AY94" s="7"/>
      <c r="AZ94" s="7"/>
      <c r="BA94" s="7"/>
      <c r="BB94" s="7"/>
      <c r="BC94" s="7"/>
      <c r="BD94" s="7"/>
      <c r="BE94" s="7"/>
      <c r="BF94" s="7"/>
      <c r="BG94" s="7"/>
      <c r="BH94" s="7"/>
    </row>
    <row r="95" spans="1:60" customFormat="1" ht="15.75" x14ac:dyDescent="0.25">
      <c r="A95" s="689">
        <v>24</v>
      </c>
      <c r="B95" s="3" t="s">
        <v>60</v>
      </c>
      <c r="C95" s="687" t="s">
        <v>112</v>
      </c>
      <c r="D95" s="934" t="s">
        <v>44</v>
      </c>
      <c r="E95" s="139"/>
      <c r="F95" s="155"/>
      <c r="G95" s="7"/>
      <c r="H95" s="7"/>
      <c r="I95" s="426">
        <v>24</v>
      </c>
      <c r="J95" s="687" t="s">
        <v>112</v>
      </c>
      <c r="K95" s="7"/>
      <c r="L95" s="7"/>
      <c r="M95" s="7"/>
      <c r="N95" s="7"/>
      <c r="O95" s="7"/>
      <c r="P95" s="7"/>
      <c r="Q95" s="908">
        <v>24</v>
      </c>
      <c r="R95" s="1163" t="s">
        <v>592</v>
      </c>
      <c r="S95" s="203" t="s">
        <v>723</v>
      </c>
      <c r="T95" s="155"/>
      <c r="U95" s="7"/>
      <c r="V95" s="908">
        <v>24</v>
      </c>
      <c r="W95" s="1163" t="s">
        <v>592</v>
      </c>
      <c r="X95" s="7"/>
      <c r="Y95" s="908">
        <v>24</v>
      </c>
      <c r="Z95" s="1163" t="s">
        <v>592</v>
      </c>
      <c r="AA95" s="139"/>
      <c r="AB95" s="7"/>
      <c r="AC95" s="7"/>
      <c r="AD95" s="7"/>
      <c r="AE95" s="7"/>
      <c r="AF95" s="7"/>
      <c r="AG95" s="7"/>
      <c r="AH95" s="7"/>
      <c r="AI95" s="7"/>
      <c r="AJ95" s="139"/>
      <c r="AK95" s="7"/>
      <c r="AL95" s="7"/>
      <c r="AM95" s="7"/>
      <c r="AN95" s="7"/>
      <c r="AO95" s="7"/>
      <c r="AP95" s="7"/>
      <c r="AQ95" s="7"/>
      <c r="AR95" s="7"/>
      <c r="AS95" s="7"/>
      <c r="AT95" s="7"/>
      <c r="AU95" s="7"/>
      <c r="AV95" s="7"/>
      <c r="AW95" s="7"/>
      <c r="AX95" s="7"/>
      <c r="AY95" s="7"/>
      <c r="AZ95" s="7"/>
      <c r="BA95" s="7"/>
      <c r="BB95" s="7"/>
      <c r="BC95" s="7"/>
      <c r="BD95" s="7"/>
      <c r="BE95" s="7"/>
      <c r="BF95" s="7"/>
      <c r="BG95" s="7"/>
      <c r="BH95" s="7"/>
    </row>
    <row r="96" spans="1:60" customFormat="1" ht="15.75" x14ac:dyDescent="0.25">
      <c r="A96" s="689">
        <v>25</v>
      </c>
      <c r="B96" s="3" t="s">
        <v>61</v>
      </c>
      <c r="C96" s="511"/>
      <c r="D96" s="934" t="s">
        <v>44</v>
      </c>
      <c r="E96" s="139"/>
      <c r="F96" s="155"/>
      <c r="G96" s="7"/>
      <c r="H96" s="7"/>
      <c r="I96" s="426">
        <v>25</v>
      </c>
      <c r="J96" s="511"/>
      <c r="K96" s="7"/>
      <c r="L96" s="7"/>
      <c r="M96" s="7"/>
      <c r="N96" s="7"/>
      <c r="O96" s="7"/>
      <c r="P96" s="7"/>
      <c r="Q96" s="908">
        <v>25</v>
      </c>
      <c r="R96" s="1163" t="s">
        <v>592</v>
      </c>
      <c r="S96" s="203" t="s">
        <v>723</v>
      </c>
      <c r="T96" s="155"/>
      <c r="U96" s="7"/>
      <c r="V96" s="908">
        <v>25</v>
      </c>
      <c r="W96" s="1163" t="s">
        <v>592</v>
      </c>
      <c r="X96" s="7"/>
      <c r="Y96" s="908">
        <v>25</v>
      </c>
      <c r="Z96" s="1163" t="s">
        <v>592</v>
      </c>
      <c r="AA96" s="139"/>
      <c r="AB96" s="7"/>
      <c r="AC96" s="7"/>
      <c r="AD96" s="7"/>
      <c r="AE96" s="7"/>
      <c r="AF96" s="7"/>
      <c r="AG96" s="7"/>
      <c r="AH96" s="7"/>
      <c r="AI96" s="7"/>
      <c r="AJ96" s="139"/>
      <c r="AK96" s="7"/>
      <c r="AL96" s="7"/>
      <c r="AM96" s="7"/>
      <c r="AN96" s="7"/>
      <c r="AO96" s="7"/>
      <c r="AP96" s="7"/>
      <c r="AQ96" s="7"/>
      <c r="AR96" s="7"/>
      <c r="AS96" s="7"/>
      <c r="AT96" s="7"/>
      <c r="AU96" s="7"/>
      <c r="AV96" s="7"/>
      <c r="AW96" s="7"/>
      <c r="AX96" s="7"/>
      <c r="AY96" s="7"/>
      <c r="AZ96" s="7"/>
      <c r="BA96" s="7"/>
      <c r="BB96" s="7"/>
      <c r="BC96" s="7"/>
      <c r="BD96" s="7"/>
      <c r="BE96" s="7"/>
      <c r="BF96" s="7"/>
      <c r="BG96" s="7"/>
      <c r="BH96" s="7"/>
    </row>
    <row r="97" spans="1:64" customFormat="1" ht="15.75" x14ac:dyDescent="0.25">
      <c r="A97" s="689">
        <v>26</v>
      </c>
      <c r="B97" s="3" t="s">
        <v>62</v>
      </c>
      <c r="C97" s="511"/>
      <c r="D97" s="934" t="s">
        <v>44</v>
      </c>
      <c r="E97" s="139"/>
      <c r="F97" s="155"/>
      <c r="G97" s="7"/>
      <c r="H97" s="7"/>
      <c r="I97" s="426">
        <v>26</v>
      </c>
      <c r="J97" s="511"/>
      <c r="K97" s="7"/>
      <c r="L97" s="7"/>
      <c r="M97" s="7"/>
      <c r="N97" s="7"/>
      <c r="O97" s="7"/>
      <c r="P97" s="7"/>
      <c r="Q97" s="908">
        <v>26</v>
      </c>
      <c r="R97" s="1163" t="s">
        <v>592</v>
      </c>
      <c r="S97" s="203" t="s">
        <v>723</v>
      </c>
      <c r="T97" s="155"/>
      <c r="U97" s="7"/>
      <c r="V97" s="908">
        <v>26</v>
      </c>
      <c r="W97" s="1163" t="s">
        <v>592</v>
      </c>
      <c r="X97" s="7"/>
      <c r="Y97" s="908">
        <v>26</v>
      </c>
      <c r="Z97" s="1163" t="s">
        <v>592</v>
      </c>
      <c r="AA97" s="139"/>
      <c r="AB97" s="7"/>
      <c r="AC97" s="7"/>
      <c r="AD97" s="7"/>
      <c r="AE97" s="7"/>
      <c r="AF97" s="7"/>
      <c r="AG97" s="7"/>
      <c r="AH97" s="7"/>
      <c r="AI97" s="7"/>
      <c r="AJ97" s="139"/>
      <c r="AK97" s="7"/>
      <c r="AL97" s="7"/>
      <c r="AM97" s="7"/>
      <c r="AN97" s="7"/>
      <c r="AO97" s="7"/>
      <c r="AP97" s="7"/>
      <c r="AQ97" s="7"/>
      <c r="AR97" s="7"/>
      <c r="AS97" s="7"/>
      <c r="AT97" s="7"/>
      <c r="AU97" s="7"/>
      <c r="AV97" s="7"/>
      <c r="AW97" s="7"/>
      <c r="AX97" s="7"/>
      <c r="AY97" s="7"/>
      <c r="AZ97" s="7"/>
      <c r="BA97" s="7"/>
      <c r="BB97" s="7"/>
      <c r="BC97" s="7"/>
      <c r="BD97" s="7"/>
      <c r="BE97" s="7"/>
      <c r="BF97" s="7"/>
      <c r="BG97" s="7"/>
      <c r="BH97" s="7"/>
    </row>
    <row r="98" spans="1:64" customFormat="1" ht="15.75" x14ac:dyDescent="0.25">
      <c r="A98" s="689">
        <v>27</v>
      </c>
      <c r="B98" s="3" t="s">
        <v>63</v>
      </c>
      <c r="C98" s="511"/>
      <c r="D98" s="934" t="s">
        <v>44</v>
      </c>
      <c r="E98" s="139"/>
      <c r="F98" s="155"/>
      <c r="G98" s="7"/>
      <c r="H98" s="7"/>
      <c r="I98" s="426">
        <v>27</v>
      </c>
      <c r="J98" s="511"/>
      <c r="K98" s="7"/>
      <c r="L98" s="7"/>
      <c r="M98" s="7"/>
      <c r="N98" s="7"/>
      <c r="O98" s="7"/>
      <c r="P98" s="7"/>
      <c r="Q98" s="908">
        <v>27</v>
      </c>
      <c r="R98" s="1163" t="s">
        <v>592</v>
      </c>
      <c r="S98" s="203" t="s">
        <v>723</v>
      </c>
      <c r="T98" s="155"/>
      <c r="U98" s="7"/>
      <c r="V98" s="908">
        <v>27</v>
      </c>
      <c r="W98" s="1163" t="s">
        <v>592</v>
      </c>
      <c r="X98" s="7"/>
      <c r="Y98" s="908">
        <v>27</v>
      </c>
      <c r="Z98" s="1163" t="s">
        <v>592</v>
      </c>
      <c r="AA98" s="139"/>
      <c r="AB98" s="7"/>
      <c r="AC98" s="7"/>
      <c r="AD98" s="7"/>
      <c r="AE98" s="7"/>
      <c r="AF98" s="7"/>
      <c r="AG98" s="7"/>
      <c r="AH98" s="7"/>
      <c r="AI98" s="7"/>
      <c r="AJ98" s="139"/>
      <c r="AK98" s="7"/>
      <c r="AL98" s="7"/>
      <c r="AM98" s="7"/>
      <c r="AN98" s="7"/>
      <c r="AO98" s="7"/>
      <c r="AP98" s="7"/>
      <c r="AQ98" s="7"/>
      <c r="AR98" s="7"/>
      <c r="AS98" s="7"/>
      <c r="AT98" s="7"/>
      <c r="AU98" s="7"/>
      <c r="AV98" s="7"/>
      <c r="AW98" s="7"/>
      <c r="AX98" s="7"/>
      <c r="AY98" s="7"/>
      <c r="AZ98" s="7"/>
      <c r="BA98" s="7"/>
      <c r="BB98" s="7"/>
      <c r="BC98" s="7"/>
      <c r="BD98" s="7"/>
      <c r="BE98" s="7"/>
      <c r="BF98" s="7"/>
      <c r="BG98" s="7"/>
      <c r="BH98" s="7"/>
    </row>
    <row r="99" spans="1:64" customFormat="1" ht="15.75" x14ac:dyDescent="0.25">
      <c r="A99" s="689">
        <v>28</v>
      </c>
      <c r="B99" s="3" t="s">
        <v>64</v>
      </c>
      <c r="C99" s="511"/>
      <c r="D99" s="934" t="s">
        <v>44</v>
      </c>
      <c r="E99" s="139"/>
      <c r="F99" s="155"/>
      <c r="G99" s="7"/>
      <c r="H99" s="7"/>
      <c r="I99" s="426">
        <v>28</v>
      </c>
      <c r="J99" s="511"/>
      <c r="K99" s="7"/>
      <c r="L99" s="7"/>
      <c r="M99" s="7"/>
      <c r="N99" s="7"/>
      <c r="O99" s="7"/>
      <c r="P99" s="7"/>
      <c r="Q99" s="908">
        <v>28</v>
      </c>
      <c r="R99" s="1163" t="s">
        <v>592</v>
      </c>
      <c r="S99" s="203" t="s">
        <v>723</v>
      </c>
      <c r="T99" s="155"/>
      <c r="U99" s="7"/>
      <c r="V99" s="908">
        <v>28</v>
      </c>
      <c r="W99" s="1163" t="s">
        <v>592</v>
      </c>
      <c r="X99" s="7"/>
      <c r="Y99" s="908">
        <v>28</v>
      </c>
      <c r="Z99" s="1163" t="s">
        <v>592</v>
      </c>
      <c r="AA99" s="139"/>
      <c r="AB99" s="7"/>
      <c r="AC99" s="7"/>
      <c r="AD99" s="7"/>
      <c r="AE99" s="7"/>
      <c r="AF99" s="7"/>
      <c r="AG99" s="7"/>
      <c r="AH99" s="7"/>
      <c r="AI99" s="7"/>
      <c r="AJ99" s="139"/>
      <c r="AK99" s="7"/>
      <c r="AL99" s="7"/>
      <c r="AM99" s="7"/>
      <c r="AN99" s="7"/>
      <c r="AO99" s="7"/>
      <c r="AP99" s="7"/>
      <c r="AQ99" s="7"/>
      <c r="AR99" s="7"/>
      <c r="AS99" s="7"/>
      <c r="AT99" s="7"/>
      <c r="AU99" s="7"/>
      <c r="AV99" s="7"/>
      <c r="AW99" s="7"/>
      <c r="AX99" s="7"/>
      <c r="AY99" s="7"/>
      <c r="AZ99" s="7"/>
      <c r="BA99" s="7"/>
      <c r="BB99" s="7"/>
      <c r="BC99" s="7"/>
      <c r="BD99" s="7"/>
      <c r="BE99" s="7"/>
      <c r="BF99" s="7"/>
      <c r="BG99" s="7"/>
      <c r="BH99" s="7"/>
    </row>
    <row r="100" spans="1:64" customFormat="1" ht="15.75" x14ac:dyDescent="0.25">
      <c r="A100" s="689">
        <v>29</v>
      </c>
      <c r="B100" s="3" t="s">
        <v>65</v>
      </c>
      <c r="C100" s="511"/>
      <c r="D100" s="934" t="s">
        <v>44</v>
      </c>
      <c r="E100" s="139"/>
      <c r="F100" s="155"/>
      <c r="G100" s="7"/>
      <c r="H100" s="7"/>
      <c r="I100" s="426">
        <v>29</v>
      </c>
      <c r="J100" s="511"/>
      <c r="K100" s="7"/>
      <c r="L100" s="7"/>
      <c r="M100" s="7"/>
      <c r="N100" s="7"/>
      <c r="O100" s="7"/>
      <c r="P100" s="7"/>
      <c r="Q100" s="908">
        <v>29</v>
      </c>
      <c r="R100" s="1163" t="s">
        <v>592</v>
      </c>
      <c r="S100" s="203" t="s">
        <v>723</v>
      </c>
      <c r="T100" s="155"/>
      <c r="U100" s="7"/>
      <c r="V100" s="908">
        <v>29</v>
      </c>
      <c r="W100" s="1163" t="s">
        <v>592</v>
      </c>
      <c r="X100" s="7"/>
      <c r="Y100" s="908">
        <v>29</v>
      </c>
      <c r="Z100" s="1163" t="s">
        <v>592</v>
      </c>
      <c r="AA100" s="139"/>
      <c r="AB100" s="7"/>
      <c r="AC100" s="7"/>
      <c r="AD100" s="7"/>
      <c r="AE100" s="7"/>
      <c r="AF100" s="7"/>
      <c r="AG100" s="7"/>
      <c r="AH100" s="7"/>
      <c r="AI100" s="7"/>
      <c r="AJ100" s="139"/>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row>
    <row r="101" spans="1:64" customFormat="1" ht="15.75" x14ac:dyDescent="0.25">
      <c r="A101" s="689">
        <v>30</v>
      </c>
      <c r="B101" s="3" t="s">
        <v>66</v>
      </c>
      <c r="C101" s="511"/>
      <c r="D101" s="934" t="s">
        <v>44</v>
      </c>
      <c r="E101" s="139"/>
      <c r="F101" s="155"/>
      <c r="G101" s="7"/>
      <c r="H101" s="7"/>
      <c r="I101" s="426">
        <v>30</v>
      </c>
      <c r="J101" s="511"/>
      <c r="K101" s="7"/>
      <c r="L101" s="7"/>
      <c r="M101" s="7"/>
      <c r="N101" s="7"/>
      <c r="O101" s="7"/>
      <c r="P101" s="7"/>
      <c r="Q101" s="908">
        <v>30</v>
      </c>
      <c r="R101" s="1163" t="s">
        <v>592</v>
      </c>
      <c r="S101" s="203" t="s">
        <v>723</v>
      </c>
      <c r="T101" s="155"/>
      <c r="U101" s="7"/>
      <c r="V101" s="908">
        <v>30</v>
      </c>
      <c r="W101" s="1163" t="s">
        <v>592</v>
      </c>
      <c r="X101" s="7"/>
      <c r="Y101" s="908">
        <v>30</v>
      </c>
      <c r="Z101" s="1163" t="s">
        <v>592</v>
      </c>
      <c r="AA101" s="139"/>
      <c r="AB101" s="7"/>
      <c r="AC101" s="7"/>
      <c r="AD101" s="7"/>
      <c r="AE101" s="7"/>
      <c r="AF101" s="7"/>
      <c r="AG101" s="7"/>
      <c r="AH101" s="7"/>
      <c r="AI101" s="7"/>
      <c r="AJ101" s="139"/>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row>
    <row r="102" spans="1:64" customFormat="1" ht="15.75" x14ac:dyDescent="0.25">
      <c r="A102" s="689">
        <v>31</v>
      </c>
      <c r="B102" s="3" t="s">
        <v>67</v>
      </c>
      <c r="C102" s="511"/>
      <c r="D102" s="934" t="s">
        <v>44</v>
      </c>
      <c r="E102" s="139"/>
      <c r="F102" s="155"/>
      <c r="G102" s="7"/>
      <c r="H102" s="7"/>
      <c r="I102" s="426">
        <v>31</v>
      </c>
      <c r="J102" s="511"/>
      <c r="K102" s="7"/>
      <c r="L102" s="7"/>
      <c r="M102" s="7"/>
      <c r="N102" s="7"/>
      <c r="O102" s="7"/>
      <c r="P102" s="7"/>
      <c r="Q102" s="908">
        <v>31</v>
      </c>
      <c r="R102" s="1163" t="s">
        <v>592</v>
      </c>
      <c r="S102" s="203" t="s">
        <v>723</v>
      </c>
      <c r="T102" s="155"/>
      <c r="U102" s="7"/>
      <c r="V102" s="908">
        <v>31</v>
      </c>
      <c r="W102" s="1163" t="s">
        <v>592</v>
      </c>
      <c r="X102" s="7"/>
      <c r="Y102" s="908">
        <v>31</v>
      </c>
      <c r="Z102" s="1163" t="s">
        <v>592</v>
      </c>
      <c r="AA102" s="139"/>
      <c r="AB102" s="7"/>
      <c r="AC102" s="7"/>
      <c r="AD102" s="7"/>
      <c r="AE102" s="7"/>
      <c r="AF102" s="7"/>
      <c r="AG102" s="7"/>
      <c r="AH102" s="7"/>
      <c r="AI102" s="7"/>
      <c r="AJ102" s="139"/>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row>
    <row r="103" spans="1:64" customFormat="1" ht="15.75" x14ac:dyDescent="0.25">
      <c r="A103" s="689">
        <v>32</v>
      </c>
      <c r="B103" s="3" t="s">
        <v>68</v>
      </c>
      <c r="C103" s="511"/>
      <c r="D103" s="934" t="s">
        <v>44</v>
      </c>
      <c r="E103" s="139"/>
      <c r="F103" s="155"/>
      <c r="G103" s="7"/>
      <c r="H103" s="7"/>
      <c r="I103" s="426">
        <v>32</v>
      </c>
      <c r="J103" s="511"/>
      <c r="K103" s="7"/>
      <c r="L103" s="7"/>
      <c r="M103" s="7"/>
      <c r="N103" s="7"/>
      <c r="O103" s="7"/>
      <c r="P103" s="7"/>
      <c r="Q103" s="908">
        <v>32</v>
      </c>
      <c r="R103" s="1163" t="s">
        <v>592</v>
      </c>
      <c r="S103" s="203" t="s">
        <v>723</v>
      </c>
      <c r="T103" s="155"/>
      <c r="U103" s="7"/>
      <c r="V103" s="908">
        <v>32</v>
      </c>
      <c r="W103" s="1163" t="s">
        <v>592</v>
      </c>
      <c r="X103" s="7"/>
      <c r="Y103" s="908">
        <v>32</v>
      </c>
      <c r="Z103" s="1163" t="s">
        <v>592</v>
      </c>
      <c r="AA103" s="139"/>
      <c r="AB103" s="7"/>
      <c r="AC103" s="7"/>
      <c r="AD103" s="7"/>
      <c r="AE103" s="7"/>
      <c r="AF103" s="7"/>
      <c r="AG103" s="7"/>
      <c r="AH103" s="7"/>
      <c r="AI103" s="7"/>
      <c r="AJ103" s="139"/>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row>
    <row r="104" spans="1:64" customFormat="1" ht="15.75" x14ac:dyDescent="0.25">
      <c r="A104" s="689">
        <v>35</v>
      </c>
      <c r="B104" s="3" t="s">
        <v>72</v>
      </c>
      <c r="C104" s="511"/>
      <c r="D104" s="934" t="s">
        <v>43</v>
      </c>
      <c r="E104" s="139"/>
      <c r="F104" s="155"/>
      <c r="G104" s="7"/>
      <c r="H104" s="7"/>
      <c r="I104" s="426">
        <v>35</v>
      </c>
      <c r="J104" s="511"/>
      <c r="K104" s="7"/>
      <c r="L104" s="7"/>
      <c r="M104" s="7"/>
      <c r="N104" s="7"/>
      <c r="O104" s="7"/>
      <c r="P104" s="7"/>
      <c r="Q104" s="908">
        <v>35</v>
      </c>
      <c r="R104" s="1163" t="s">
        <v>592</v>
      </c>
      <c r="S104" s="203" t="s">
        <v>723</v>
      </c>
      <c r="T104" s="155"/>
      <c r="U104" s="7"/>
      <c r="V104" s="908">
        <v>35</v>
      </c>
      <c r="W104" s="1163" t="s">
        <v>592</v>
      </c>
      <c r="X104" s="7"/>
      <c r="Y104" s="908">
        <v>35</v>
      </c>
      <c r="Z104" s="1163" t="s">
        <v>592</v>
      </c>
      <c r="AA104" s="139"/>
      <c r="AB104" s="7"/>
      <c r="AC104" s="7"/>
      <c r="AD104" s="7"/>
      <c r="AE104" s="7"/>
      <c r="AF104" s="7"/>
      <c r="AG104" s="7"/>
      <c r="AH104" s="7"/>
      <c r="AI104" s="7"/>
      <c r="AJ104" s="139"/>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row>
    <row r="105" spans="1:64" customFormat="1" ht="15.75" x14ac:dyDescent="0.25">
      <c r="A105" s="689">
        <v>36</v>
      </c>
      <c r="B105" s="3" t="s">
        <v>73</v>
      </c>
      <c r="C105" s="511"/>
      <c r="D105" s="934" t="s">
        <v>44</v>
      </c>
      <c r="E105" s="139"/>
      <c r="F105" s="155"/>
      <c r="G105" s="7"/>
      <c r="H105" s="7"/>
      <c r="I105" s="426">
        <v>36</v>
      </c>
      <c r="J105" s="511"/>
      <c r="K105" s="7"/>
      <c r="L105" s="7"/>
      <c r="M105" s="7"/>
      <c r="N105" s="7"/>
      <c r="O105" s="7"/>
      <c r="P105" s="7"/>
      <c r="Q105" s="908">
        <v>36</v>
      </c>
      <c r="R105" s="1163" t="s">
        <v>592</v>
      </c>
      <c r="S105" s="203" t="s">
        <v>723</v>
      </c>
      <c r="T105" s="155"/>
      <c r="U105" s="7"/>
      <c r="V105" s="908">
        <v>36</v>
      </c>
      <c r="W105" s="1163" t="s">
        <v>592</v>
      </c>
      <c r="X105" s="7"/>
      <c r="Y105" s="908">
        <v>36</v>
      </c>
      <c r="Z105" s="1163" t="s">
        <v>592</v>
      </c>
      <c r="AA105" s="139"/>
      <c r="AB105" s="7"/>
      <c r="AC105" s="7"/>
      <c r="AD105" s="7"/>
      <c r="AE105" s="7"/>
      <c r="AF105" s="7"/>
      <c r="AG105" s="7"/>
      <c r="AH105" s="7"/>
      <c r="AI105" s="7"/>
      <c r="AJ105" s="139"/>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row>
    <row r="106" spans="1:64" customFormat="1" ht="15.75" x14ac:dyDescent="0.25">
      <c r="A106" s="689">
        <v>37</v>
      </c>
      <c r="B106" s="3" t="s">
        <v>69</v>
      </c>
      <c r="C106" s="694">
        <f>ABS(C120*(1-(C121/100)))</f>
        <v>10214236.98630137</v>
      </c>
      <c r="D106" s="934" t="s">
        <v>130</v>
      </c>
      <c r="E106" s="139"/>
      <c r="F106" s="162"/>
      <c r="G106" s="7"/>
      <c r="H106" s="7"/>
      <c r="I106" s="426">
        <v>37</v>
      </c>
      <c r="J106" s="694">
        <f>ABS(J120*(1-(J121/100)))</f>
        <v>12159840</v>
      </c>
      <c r="K106" s="7"/>
      <c r="L106" s="7"/>
      <c r="M106" s="7"/>
      <c r="N106" s="7"/>
      <c r="O106" s="7"/>
      <c r="P106" s="7"/>
      <c r="Q106" s="908">
        <v>37</v>
      </c>
      <c r="R106" s="1163" t="s">
        <v>592</v>
      </c>
      <c r="S106" s="203" t="s">
        <v>723</v>
      </c>
      <c r="T106" s="162"/>
      <c r="U106" s="7"/>
      <c r="V106" s="908">
        <v>37</v>
      </c>
      <c r="W106" s="1163" t="s">
        <v>592</v>
      </c>
      <c r="X106" s="7"/>
      <c r="Y106" s="908">
        <v>37</v>
      </c>
      <c r="Z106" s="1163" t="s">
        <v>592</v>
      </c>
      <c r="AA106" s="139"/>
      <c r="AB106" s="7"/>
      <c r="AC106" s="7"/>
      <c r="AD106" s="7"/>
      <c r="AE106" s="7"/>
      <c r="AF106" s="7"/>
      <c r="AG106" s="7"/>
      <c r="AH106" s="7"/>
      <c r="AI106" s="7"/>
      <c r="AJ106" s="139"/>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row>
    <row r="107" spans="1:64" customFormat="1" ht="15.75" x14ac:dyDescent="0.25">
      <c r="A107" s="689">
        <v>38</v>
      </c>
      <c r="B107" s="3" t="s">
        <v>70</v>
      </c>
      <c r="C107" s="694">
        <f>ABS(C106*(1+((C94*(C17-C16))/360)))</f>
        <v>10213025.464303272</v>
      </c>
      <c r="D107" s="934" t="s">
        <v>44</v>
      </c>
      <c r="E107" s="139"/>
      <c r="F107" s="162"/>
      <c r="G107" s="7"/>
      <c r="H107" s="7"/>
      <c r="I107" s="426">
        <v>38</v>
      </c>
      <c r="J107" s="694">
        <f>ABS(J106*(1+((J94*(J17-J16))/360)))</f>
        <v>12154064.075999999</v>
      </c>
      <c r="K107" s="7"/>
      <c r="L107" s="7"/>
      <c r="M107" s="7"/>
      <c r="N107" s="7"/>
      <c r="O107" s="7"/>
      <c r="P107" s="7"/>
      <c r="Q107" s="908">
        <v>38</v>
      </c>
      <c r="R107" s="1163" t="s">
        <v>592</v>
      </c>
      <c r="S107" s="203" t="s">
        <v>723</v>
      </c>
      <c r="T107" s="162"/>
      <c r="U107" s="7"/>
      <c r="V107" s="908">
        <v>38</v>
      </c>
      <c r="W107" s="1163" t="s">
        <v>592</v>
      </c>
      <c r="X107" s="7"/>
      <c r="Y107" s="908">
        <v>38</v>
      </c>
      <c r="Z107" s="1163" t="s">
        <v>592</v>
      </c>
      <c r="AA107" s="139"/>
      <c r="AB107" s="7"/>
      <c r="AC107" s="7"/>
      <c r="AD107" s="7"/>
      <c r="AE107" s="7"/>
      <c r="AF107" s="7"/>
      <c r="AG107" s="7"/>
      <c r="AH107" s="7"/>
      <c r="AI107" s="7"/>
      <c r="AJ107" s="139"/>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row>
    <row r="108" spans="1:64" customFormat="1" ht="15.75" x14ac:dyDescent="0.25">
      <c r="A108" s="689">
        <v>39</v>
      </c>
      <c r="B108" s="3" t="s">
        <v>71</v>
      </c>
      <c r="C108" s="687" t="s">
        <v>99</v>
      </c>
      <c r="D108" s="934" t="s">
        <v>130</v>
      </c>
      <c r="E108" s="139"/>
      <c r="F108" s="155"/>
      <c r="G108" s="7"/>
      <c r="H108" s="7"/>
      <c r="I108" s="426">
        <v>39</v>
      </c>
      <c r="J108" s="691" t="s">
        <v>99</v>
      </c>
      <c r="K108" s="7"/>
      <c r="L108" s="7"/>
      <c r="M108" s="7"/>
      <c r="N108" s="7"/>
      <c r="O108" s="7"/>
      <c r="P108" s="7"/>
      <c r="Q108" s="908">
        <v>39</v>
      </c>
      <c r="R108" s="1163" t="s">
        <v>592</v>
      </c>
      <c r="S108" s="940" t="s">
        <v>723</v>
      </c>
      <c r="T108" s="155"/>
      <c r="U108" s="7"/>
      <c r="V108" s="908">
        <v>39</v>
      </c>
      <c r="W108" s="1163" t="s">
        <v>592</v>
      </c>
      <c r="X108" s="7"/>
      <c r="Y108" s="908">
        <v>39</v>
      </c>
      <c r="Z108" s="1163" t="s">
        <v>592</v>
      </c>
      <c r="AA108" s="139"/>
      <c r="AB108" s="7"/>
      <c r="AC108" s="7"/>
      <c r="AD108" s="7"/>
      <c r="AE108" s="7"/>
      <c r="AF108" s="7"/>
      <c r="AG108" s="7"/>
      <c r="AH108" s="7"/>
      <c r="AI108" s="7"/>
      <c r="AJ108" s="139"/>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row>
    <row r="109" spans="1:64" customFormat="1" ht="15.75" x14ac:dyDescent="0.25">
      <c r="A109" s="689">
        <v>73</v>
      </c>
      <c r="B109" s="3" t="s">
        <v>81</v>
      </c>
      <c r="C109" s="1860" t="b">
        <v>1</v>
      </c>
      <c r="D109" s="545" t="s">
        <v>130</v>
      </c>
      <c r="E109" s="139"/>
      <c r="F109" s="155"/>
      <c r="G109" s="7"/>
      <c r="H109" s="7"/>
      <c r="I109" s="426">
        <v>73</v>
      </c>
      <c r="J109" s="1860" t="b">
        <v>1</v>
      </c>
      <c r="K109" s="7"/>
      <c r="L109" s="7"/>
      <c r="M109" s="7"/>
      <c r="N109" s="7"/>
      <c r="O109" s="7"/>
      <c r="P109" s="7"/>
      <c r="Q109" s="908">
        <v>73</v>
      </c>
      <c r="R109" s="1862" t="b">
        <v>1</v>
      </c>
      <c r="S109" s="1214" t="s">
        <v>130</v>
      </c>
      <c r="T109" s="155"/>
      <c r="U109" s="7"/>
      <c r="V109" s="908">
        <v>73</v>
      </c>
      <c r="W109" s="1862" t="b">
        <v>1</v>
      </c>
      <c r="X109" s="7"/>
      <c r="Y109" s="908">
        <v>73</v>
      </c>
      <c r="Z109" s="1862" t="b">
        <v>1</v>
      </c>
      <c r="AA109" s="328" t="s">
        <v>273</v>
      </c>
      <c r="AB109" s="7"/>
      <c r="AC109" s="7"/>
      <c r="AD109" s="7"/>
      <c r="AE109" s="7"/>
      <c r="AF109" s="7"/>
      <c r="AG109" s="7"/>
      <c r="AH109" s="7"/>
      <c r="AI109" s="7"/>
      <c r="AJ109" s="139"/>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row>
    <row r="110" spans="1:64" customFormat="1" ht="15.75" x14ac:dyDescent="0.25">
      <c r="A110" s="689">
        <v>74</v>
      </c>
      <c r="B110" s="3" t="s">
        <v>78</v>
      </c>
      <c r="C110" s="1162" t="s">
        <v>901</v>
      </c>
      <c r="D110" s="935" t="s">
        <v>723</v>
      </c>
      <c r="E110" s="139"/>
      <c r="F110" s="159"/>
      <c r="G110" s="7"/>
      <c r="H110" s="7"/>
      <c r="I110" s="426">
        <v>74</v>
      </c>
      <c r="J110" s="1163" t="s">
        <v>901</v>
      </c>
      <c r="K110" s="7"/>
      <c r="L110" s="7"/>
      <c r="M110" s="7"/>
      <c r="N110" s="7"/>
      <c r="O110" s="7"/>
      <c r="P110" s="7"/>
      <c r="Q110" s="908">
        <v>74</v>
      </c>
      <c r="R110" s="91"/>
      <c r="S110" s="203" t="s">
        <v>44</v>
      </c>
      <c r="T110" s="159"/>
      <c r="U110" s="7"/>
      <c r="V110" s="908">
        <v>74</v>
      </c>
      <c r="W110" s="91"/>
      <c r="X110" s="7"/>
      <c r="Y110" s="908">
        <v>74</v>
      </c>
      <c r="Z110" s="1623" t="s">
        <v>613</v>
      </c>
      <c r="AA110" s="139"/>
      <c r="AB110" s="7"/>
      <c r="AC110" s="7"/>
      <c r="AD110" s="7"/>
      <c r="AE110" s="7"/>
      <c r="AF110" s="7"/>
      <c r="AG110" s="7"/>
      <c r="AH110" s="7"/>
      <c r="AI110" s="7"/>
      <c r="AJ110" s="139"/>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row>
    <row r="111" spans="1:64" customFormat="1" ht="15.75" x14ac:dyDescent="0.25">
      <c r="A111" s="689">
        <v>75</v>
      </c>
      <c r="B111" s="3" t="s">
        <v>19</v>
      </c>
      <c r="C111" s="687" t="s">
        <v>113</v>
      </c>
      <c r="D111" s="545" t="s">
        <v>44</v>
      </c>
      <c r="E111" s="139"/>
      <c r="F111" s="155"/>
      <c r="G111" s="7"/>
      <c r="H111" s="7"/>
      <c r="I111" s="426">
        <v>75</v>
      </c>
      <c r="J111" s="687" t="s">
        <v>113</v>
      </c>
      <c r="K111" s="7"/>
      <c r="L111" s="7"/>
      <c r="M111" s="7"/>
      <c r="N111" s="7"/>
      <c r="O111" s="7"/>
      <c r="P111" s="7"/>
      <c r="Q111" s="908">
        <v>75</v>
      </c>
      <c r="R111" s="687" t="s">
        <v>113</v>
      </c>
      <c r="S111" s="1214" t="s">
        <v>44</v>
      </c>
      <c r="T111" s="155"/>
      <c r="U111" s="7"/>
      <c r="V111" s="908">
        <v>75</v>
      </c>
      <c r="W111" s="687" t="s">
        <v>113</v>
      </c>
      <c r="X111" s="7"/>
      <c r="Y111" s="908">
        <v>75</v>
      </c>
      <c r="Z111" s="1860" t="s">
        <v>713</v>
      </c>
      <c r="AA111" s="328" t="s">
        <v>273</v>
      </c>
      <c r="AB111" s="908">
        <v>75</v>
      </c>
      <c r="AC111" s="2509" t="s">
        <v>113</v>
      </c>
      <c r="AD111" s="2509"/>
      <c r="AE111" s="2509"/>
      <c r="AF111" s="7"/>
      <c r="AG111" s="908">
        <v>75</v>
      </c>
      <c r="AH111" s="2509" t="s">
        <v>113</v>
      </c>
      <c r="AI111" s="2509"/>
      <c r="AJ111" s="139"/>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row>
    <row r="112" spans="1:64" customFormat="1" ht="15.75" x14ac:dyDescent="0.25">
      <c r="A112" s="689">
        <v>76</v>
      </c>
      <c r="B112" s="9" t="s">
        <v>30</v>
      </c>
      <c r="C112" s="511"/>
      <c r="D112" s="545" t="s">
        <v>44</v>
      </c>
      <c r="E112" s="139"/>
      <c r="F112" s="155"/>
      <c r="G112" s="7"/>
      <c r="H112" s="7"/>
      <c r="I112" s="426">
        <v>76</v>
      </c>
      <c r="J112" s="511"/>
      <c r="K112" s="7"/>
      <c r="L112" s="7"/>
      <c r="M112" s="7"/>
      <c r="N112" s="7"/>
      <c r="O112" s="7"/>
      <c r="P112" s="7"/>
      <c r="Q112" s="908">
        <v>76</v>
      </c>
      <c r="R112" s="511"/>
      <c r="S112" s="1214" t="s">
        <v>44</v>
      </c>
      <c r="T112" s="155"/>
      <c r="U112" s="7"/>
      <c r="V112" s="908">
        <v>76</v>
      </c>
      <c r="W112" s="511"/>
      <c r="X112" s="7"/>
      <c r="Y112" s="908">
        <v>76</v>
      </c>
      <c r="Z112" s="534">
        <f>-AA50</f>
        <v>-45397.276757456828</v>
      </c>
      <c r="AA112" s="328" t="s">
        <v>273</v>
      </c>
      <c r="AB112" s="908">
        <v>76</v>
      </c>
      <c r="AC112" s="2508"/>
      <c r="AD112" s="2508"/>
      <c r="AE112" s="2508"/>
      <c r="AF112" s="7"/>
      <c r="AG112" s="908">
        <v>76</v>
      </c>
      <c r="AH112" s="2508"/>
      <c r="AI112" s="2508"/>
      <c r="AJ112" s="139"/>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row>
    <row r="113" spans="1:64" customFormat="1" ht="15.75" x14ac:dyDescent="0.25">
      <c r="A113" s="689">
        <v>77</v>
      </c>
      <c r="B113" s="9" t="s">
        <v>31</v>
      </c>
      <c r="C113" s="511"/>
      <c r="D113" s="545" t="s">
        <v>44</v>
      </c>
      <c r="E113" s="139"/>
      <c r="F113" s="155"/>
      <c r="G113" s="7"/>
      <c r="H113" s="7"/>
      <c r="I113" s="426">
        <v>77</v>
      </c>
      <c r="J113" s="511"/>
      <c r="K113" s="7"/>
      <c r="L113" s="7"/>
      <c r="M113" s="7"/>
      <c r="N113" s="7"/>
      <c r="O113" s="7"/>
      <c r="P113" s="7"/>
      <c r="Q113" s="908">
        <v>77</v>
      </c>
      <c r="R113" s="511"/>
      <c r="S113" s="1214" t="s">
        <v>44</v>
      </c>
      <c r="T113" s="155"/>
      <c r="U113" s="7"/>
      <c r="V113" s="908">
        <v>77</v>
      </c>
      <c r="W113" s="511"/>
      <c r="X113" s="7"/>
      <c r="Y113" s="908">
        <v>77</v>
      </c>
      <c r="Z113" s="1862" t="s">
        <v>99</v>
      </c>
      <c r="AA113" s="139"/>
      <c r="AB113" s="908">
        <v>77</v>
      </c>
      <c r="AC113" s="2508"/>
      <c r="AD113" s="2508"/>
      <c r="AE113" s="2508"/>
      <c r="AF113" s="7"/>
      <c r="AG113" s="908">
        <v>77</v>
      </c>
      <c r="AH113" s="2508"/>
      <c r="AI113" s="2508"/>
      <c r="AJ113" s="139"/>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row>
    <row r="114" spans="1:64" customFormat="1" ht="15.75" x14ac:dyDescent="0.25">
      <c r="A114" s="689">
        <v>78</v>
      </c>
      <c r="B114" s="9" t="s">
        <v>77</v>
      </c>
      <c r="C114" s="688" t="s">
        <v>154</v>
      </c>
      <c r="D114" s="545" t="s">
        <v>44</v>
      </c>
      <c r="E114" s="139"/>
      <c r="F114" s="155"/>
      <c r="G114" s="7"/>
      <c r="H114" s="7"/>
      <c r="I114" s="426">
        <v>78</v>
      </c>
      <c r="J114" s="687" t="s">
        <v>92</v>
      </c>
      <c r="K114" s="7"/>
      <c r="L114" s="7"/>
      <c r="M114" s="7"/>
      <c r="N114" s="7"/>
      <c r="O114" s="7"/>
      <c r="P114" s="7"/>
      <c r="Q114" s="908">
        <v>78</v>
      </c>
      <c r="R114" s="688" t="s">
        <v>154</v>
      </c>
      <c r="S114" s="1214" t="s">
        <v>44</v>
      </c>
      <c r="T114" s="155"/>
      <c r="U114" s="7"/>
      <c r="V114" s="908">
        <v>78</v>
      </c>
      <c r="W114" s="687" t="s">
        <v>92</v>
      </c>
      <c r="X114" s="7"/>
      <c r="Y114" s="908">
        <v>78</v>
      </c>
      <c r="Z114" s="1845"/>
      <c r="AA114" s="139"/>
      <c r="AB114" s="908">
        <v>78</v>
      </c>
      <c r="AC114" s="2509" t="str">
        <f>AG30</f>
        <v>DE0001135473</v>
      </c>
      <c r="AD114" s="2509"/>
      <c r="AE114" s="2509"/>
      <c r="AF114" s="7"/>
      <c r="AG114" s="908">
        <v>78</v>
      </c>
      <c r="AH114" s="2509" t="str">
        <f>AG32</f>
        <v>DE0001108645</v>
      </c>
      <c r="AI114" s="2509"/>
      <c r="AJ114" s="139"/>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row>
    <row r="115" spans="1:64" customFormat="1" ht="15.75" x14ac:dyDescent="0.25">
      <c r="A115" s="689">
        <v>79</v>
      </c>
      <c r="B115" s="9" t="s">
        <v>76</v>
      </c>
      <c r="C115" s="688" t="s">
        <v>118</v>
      </c>
      <c r="D115" s="545" t="s">
        <v>44</v>
      </c>
      <c r="E115" s="139"/>
      <c r="F115" s="155"/>
      <c r="G115" s="7"/>
      <c r="H115" s="7"/>
      <c r="I115" s="426">
        <v>79</v>
      </c>
      <c r="J115" s="687" t="s">
        <v>118</v>
      </c>
      <c r="K115" s="7"/>
      <c r="L115" s="7"/>
      <c r="M115" s="7"/>
      <c r="N115" s="7"/>
      <c r="O115" s="7"/>
      <c r="P115" s="7"/>
      <c r="Q115" s="908">
        <v>79</v>
      </c>
      <c r="R115" s="688" t="s">
        <v>118</v>
      </c>
      <c r="S115" s="1214" t="s">
        <v>44</v>
      </c>
      <c r="T115" s="155"/>
      <c r="U115" s="7"/>
      <c r="V115" s="908">
        <v>79</v>
      </c>
      <c r="W115" s="687" t="s">
        <v>118</v>
      </c>
      <c r="X115" s="7"/>
      <c r="Y115" s="908">
        <v>79</v>
      </c>
      <c r="Z115" s="1845"/>
      <c r="AA115" s="139"/>
      <c r="AB115" s="908">
        <v>79</v>
      </c>
      <c r="AC115" s="2509" t="s">
        <v>118</v>
      </c>
      <c r="AD115" s="2509"/>
      <c r="AE115" s="2509"/>
      <c r="AF115" s="7"/>
      <c r="AG115" s="908">
        <v>79</v>
      </c>
      <c r="AH115" s="2509" t="s">
        <v>118</v>
      </c>
      <c r="AI115" s="2509"/>
      <c r="AJ115" s="139"/>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row>
    <row r="116" spans="1:64" customFormat="1" ht="15.75" x14ac:dyDescent="0.25">
      <c r="A116" s="689">
        <v>83</v>
      </c>
      <c r="B116" s="9" t="s">
        <v>20</v>
      </c>
      <c r="C116" s="2028">
        <v>-10000000</v>
      </c>
      <c r="D116" s="1833" t="s">
        <v>44</v>
      </c>
      <c r="E116" s="1903"/>
      <c r="F116" s="162"/>
      <c r="G116" s="230"/>
      <c r="H116" s="230"/>
      <c r="I116" s="1833">
        <v>83</v>
      </c>
      <c r="J116" s="1847">
        <v>12000000</v>
      </c>
      <c r="K116" s="1085"/>
      <c r="L116" s="1085"/>
      <c r="M116" s="1085"/>
      <c r="N116" s="1085"/>
      <c r="O116" s="1085"/>
      <c r="P116" s="1085"/>
      <c r="Q116" s="908">
        <v>83</v>
      </c>
      <c r="R116" s="2028">
        <v>-10000000</v>
      </c>
      <c r="S116" s="1833" t="s">
        <v>44</v>
      </c>
      <c r="T116" s="230"/>
      <c r="U116" s="230"/>
      <c r="V116" s="908">
        <v>83</v>
      </c>
      <c r="W116" s="1847">
        <v>12000000</v>
      </c>
      <c r="X116" s="7"/>
      <c r="Y116" s="908">
        <v>83</v>
      </c>
      <c r="Z116" s="682"/>
      <c r="AA116" s="139"/>
      <c r="AB116" s="908">
        <v>83</v>
      </c>
      <c r="AC116" s="2418">
        <f>AD30</f>
        <v>-805000</v>
      </c>
      <c r="AD116" s="2418"/>
      <c r="AE116" s="2418"/>
      <c r="AF116" s="328" t="s">
        <v>273</v>
      </c>
      <c r="AG116" s="908">
        <v>83</v>
      </c>
      <c r="AH116" s="2418">
        <f>AD32</f>
        <v>2120000</v>
      </c>
      <c r="AI116" s="2418"/>
      <c r="AJ116" s="328" t="s">
        <v>273</v>
      </c>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row>
    <row r="117" spans="1:64" customFormat="1" ht="15.75" x14ac:dyDescent="0.25">
      <c r="A117" s="689">
        <v>85</v>
      </c>
      <c r="B117" s="3" t="s">
        <v>21</v>
      </c>
      <c r="C117" s="688" t="s">
        <v>99</v>
      </c>
      <c r="D117" s="545" t="s">
        <v>43</v>
      </c>
      <c r="E117" s="139"/>
      <c r="F117" s="155"/>
      <c r="G117" s="7"/>
      <c r="H117" s="7"/>
      <c r="I117" s="426">
        <v>85</v>
      </c>
      <c r="J117" s="687" t="s">
        <v>99</v>
      </c>
      <c r="K117" s="7"/>
      <c r="L117" s="7"/>
      <c r="M117" s="7"/>
      <c r="N117" s="7"/>
      <c r="O117" s="7"/>
      <c r="P117" s="7"/>
      <c r="Q117" s="908">
        <v>85</v>
      </c>
      <c r="R117" s="688" t="s">
        <v>99</v>
      </c>
      <c r="S117" s="203" t="s">
        <v>43</v>
      </c>
      <c r="T117" s="155"/>
      <c r="U117" s="7"/>
      <c r="V117" s="908">
        <v>85</v>
      </c>
      <c r="W117" s="687" t="s">
        <v>99</v>
      </c>
      <c r="X117" s="7"/>
      <c r="Y117" s="908">
        <v>85</v>
      </c>
      <c r="Z117" s="1845"/>
      <c r="AA117" s="139"/>
      <c r="AB117" s="908">
        <v>85</v>
      </c>
      <c r="AC117" s="2509" t="s">
        <v>99</v>
      </c>
      <c r="AD117" s="2509"/>
      <c r="AE117" s="2509"/>
      <c r="AF117" s="139"/>
      <c r="AG117" s="908">
        <v>85</v>
      </c>
      <c r="AH117" s="2509" t="s">
        <v>99</v>
      </c>
      <c r="AI117" s="2509"/>
      <c r="AJ117" s="139"/>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row>
    <row r="118" spans="1:64" customFormat="1" ht="15.75" x14ac:dyDescent="0.25">
      <c r="A118" s="689">
        <v>86</v>
      </c>
      <c r="B118" s="3" t="s">
        <v>22</v>
      </c>
      <c r="C118" s="1226"/>
      <c r="D118" s="545" t="s">
        <v>44</v>
      </c>
      <c r="E118" s="139"/>
      <c r="F118" s="155"/>
      <c r="G118" s="7"/>
      <c r="H118" s="7"/>
      <c r="I118" s="426">
        <v>86</v>
      </c>
      <c r="J118" s="1238"/>
      <c r="K118" s="7"/>
      <c r="L118" s="7"/>
      <c r="M118" s="7"/>
      <c r="N118" s="7"/>
      <c r="O118" s="7"/>
      <c r="P118" s="7"/>
      <c r="Q118" s="908">
        <v>86</v>
      </c>
      <c r="R118" s="1226"/>
      <c r="S118" s="934" t="s">
        <v>43</v>
      </c>
      <c r="T118" s="155"/>
      <c r="U118" s="7"/>
      <c r="V118" s="908">
        <v>86</v>
      </c>
      <c r="W118" s="1238"/>
      <c r="X118" s="7"/>
      <c r="Y118" s="908">
        <v>86</v>
      </c>
      <c r="Z118" s="1845"/>
      <c r="AA118" s="139"/>
      <c r="AB118" s="908">
        <v>86</v>
      </c>
      <c r="AC118" s="2508"/>
      <c r="AD118" s="2508"/>
      <c r="AE118" s="2508"/>
      <c r="AF118" s="139"/>
      <c r="AG118" s="908">
        <v>86</v>
      </c>
      <c r="AH118" s="2508"/>
      <c r="AI118" s="2508"/>
      <c r="AJ118" s="139"/>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row>
    <row r="119" spans="1:64" customFormat="1" ht="15.75" x14ac:dyDescent="0.25">
      <c r="A119" s="689">
        <v>87</v>
      </c>
      <c r="B119" s="3" t="s">
        <v>23</v>
      </c>
      <c r="C119" s="698">
        <f>ABS((C120/C116)*100)</f>
        <v>102.1423698630137</v>
      </c>
      <c r="D119" s="545" t="s">
        <v>44</v>
      </c>
      <c r="E119" s="328"/>
      <c r="F119" s="163"/>
      <c r="G119" s="7"/>
      <c r="H119" s="7"/>
      <c r="I119" s="426">
        <v>87</v>
      </c>
      <c r="J119" s="698">
        <f>(J120/J116)*100</f>
        <v>101.33199999999999</v>
      </c>
      <c r="K119" s="7"/>
      <c r="L119" s="7"/>
      <c r="M119" s="7"/>
      <c r="N119" s="7"/>
      <c r="O119" s="7"/>
      <c r="P119" s="7"/>
      <c r="Q119" s="908">
        <v>87</v>
      </c>
      <c r="R119" s="698">
        <f>(R120/C20)*100</f>
        <v>102.13747945205481</v>
      </c>
      <c r="S119" s="545" t="s">
        <v>44</v>
      </c>
      <c r="T119" s="524" t="s">
        <v>273</v>
      </c>
      <c r="U119" s="230"/>
      <c r="V119" s="908">
        <v>87</v>
      </c>
      <c r="W119" s="698">
        <f>(W120/W116)*100</f>
        <v>101.31100000000002</v>
      </c>
      <c r="X119" s="7"/>
      <c r="Y119" s="908">
        <v>87</v>
      </c>
      <c r="Z119" s="683"/>
      <c r="AA119" s="139"/>
      <c r="AB119" s="908">
        <v>87</v>
      </c>
      <c r="AC119" s="2511">
        <f>AA30</f>
        <v>100.255</v>
      </c>
      <c r="AD119" s="2511"/>
      <c r="AE119" s="2511"/>
      <c r="AF119" s="328" t="s">
        <v>273</v>
      </c>
      <c r="AG119" s="908">
        <v>87</v>
      </c>
      <c r="AH119" s="2511">
        <f>AA32</f>
        <v>100.456</v>
      </c>
      <c r="AI119" s="2511"/>
      <c r="AJ119" s="139"/>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row>
    <row r="120" spans="1:64" customFormat="1" ht="15.75" x14ac:dyDescent="0.25">
      <c r="A120" s="689">
        <v>88</v>
      </c>
      <c r="B120" s="3" t="s">
        <v>24</v>
      </c>
      <c r="C120" s="256">
        <f>ABS((C116*(F21/100))+(C116*((1.5*341)/36500)))</f>
        <v>10214236.98630137</v>
      </c>
      <c r="D120" s="545" t="s">
        <v>44</v>
      </c>
      <c r="E120" s="328"/>
      <c r="F120" s="162"/>
      <c r="G120" s="7"/>
      <c r="H120" s="7"/>
      <c r="I120" s="426">
        <v>88</v>
      </c>
      <c r="J120" s="256">
        <f>ABS((J116*(N21/100)))</f>
        <v>12159840</v>
      </c>
      <c r="K120" s="7"/>
      <c r="L120" s="7"/>
      <c r="M120" s="7"/>
      <c r="N120" s="7"/>
      <c r="O120" s="7"/>
      <c r="P120" s="7"/>
      <c r="Q120" s="908">
        <v>88</v>
      </c>
      <c r="R120" s="256">
        <f>(C20*(R21/100))+(C20*((1.5*342)/36500))</f>
        <v>10213747.94520548</v>
      </c>
      <c r="S120" s="545" t="s">
        <v>44</v>
      </c>
      <c r="T120" s="7"/>
      <c r="U120" s="7"/>
      <c r="V120" s="908">
        <v>88</v>
      </c>
      <c r="W120" s="256">
        <f>(W116*(W21/100))</f>
        <v>12157320.000000002</v>
      </c>
      <c r="X120" s="7"/>
      <c r="Y120" s="908">
        <v>88</v>
      </c>
      <c r="Z120" s="682"/>
      <c r="AA120" s="139"/>
      <c r="AB120" s="908">
        <v>88</v>
      </c>
      <c r="AC120" s="2522">
        <f>-AC116*(((AB34/(AB30+AB32))*100)/100)</f>
        <v>808084.41376957449</v>
      </c>
      <c r="AD120" s="2522"/>
      <c r="AE120" s="2522"/>
      <c r="AF120" s="7"/>
      <c r="AG120" s="908">
        <v>88</v>
      </c>
      <c r="AH120" s="2512">
        <f>AH116*((((AC34-AC29)/AC30)*100)/100)</f>
        <v>2125406.0147661688</v>
      </c>
      <c r="AI120" s="2512"/>
      <c r="AJ120" s="139"/>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row>
    <row r="121" spans="1:64" customFormat="1" ht="15.75" x14ac:dyDescent="0.25">
      <c r="A121" s="689">
        <v>89</v>
      </c>
      <c r="B121" s="3" t="s">
        <v>25</v>
      </c>
      <c r="C121" s="109">
        <v>0</v>
      </c>
      <c r="D121" s="545" t="s">
        <v>44</v>
      </c>
      <c r="E121" s="139"/>
      <c r="F121" s="179"/>
      <c r="G121" s="7"/>
      <c r="H121" s="7"/>
      <c r="I121" s="426">
        <v>89</v>
      </c>
      <c r="J121" s="693">
        <v>0</v>
      </c>
      <c r="K121" s="7"/>
      <c r="L121" s="7"/>
      <c r="M121" s="7"/>
      <c r="N121" s="7"/>
      <c r="O121" s="7"/>
      <c r="P121" s="7"/>
      <c r="Q121" s="908">
        <v>89</v>
      </c>
      <c r="R121" s="1013">
        <v>0</v>
      </c>
      <c r="S121" s="545" t="s">
        <v>44</v>
      </c>
      <c r="T121" s="164"/>
      <c r="U121" s="7"/>
      <c r="V121" s="908">
        <v>89</v>
      </c>
      <c r="W121" s="693">
        <v>0</v>
      </c>
      <c r="X121" s="7"/>
      <c r="Y121" s="908">
        <v>89</v>
      </c>
      <c r="Z121" s="684"/>
      <c r="AA121" s="139"/>
      <c r="AB121" s="908">
        <v>89</v>
      </c>
      <c r="AC121" s="2417">
        <v>0</v>
      </c>
      <c r="AD121" s="2417"/>
      <c r="AE121" s="2417"/>
      <c r="AF121" s="7"/>
      <c r="AG121" s="908">
        <v>89</v>
      </c>
      <c r="AH121" s="2417">
        <v>0</v>
      </c>
      <c r="AI121" s="2417"/>
      <c r="AJ121" s="139"/>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row>
    <row r="122" spans="1:64" customFormat="1" ht="15.75" x14ac:dyDescent="0.25">
      <c r="A122" s="689">
        <v>90</v>
      </c>
      <c r="B122" s="3" t="s">
        <v>26</v>
      </c>
      <c r="C122" s="688" t="s">
        <v>114</v>
      </c>
      <c r="D122" s="545" t="s">
        <v>43</v>
      </c>
      <c r="E122" s="139"/>
      <c r="F122" s="155"/>
      <c r="G122" s="7"/>
      <c r="H122" s="7"/>
      <c r="I122" s="426">
        <v>90</v>
      </c>
      <c r="J122" s="687" t="s">
        <v>114</v>
      </c>
      <c r="K122" s="7"/>
      <c r="L122" s="7"/>
      <c r="M122" s="7"/>
      <c r="N122" s="7"/>
      <c r="O122" s="7"/>
      <c r="P122" s="7"/>
      <c r="Q122" s="908">
        <v>90</v>
      </c>
      <c r="R122" s="688" t="s">
        <v>114</v>
      </c>
      <c r="S122" s="934" t="s">
        <v>44</v>
      </c>
      <c r="T122" s="155"/>
      <c r="U122" s="7"/>
      <c r="V122" s="908">
        <v>90</v>
      </c>
      <c r="W122" s="687" t="s">
        <v>114</v>
      </c>
      <c r="X122" s="7"/>
      <c r="Y122" s="908">
        <v>90</v>
      </c>
      <c r="Z122" s="1845"/>
      <c r="AA122" s="139"/>
      <c r="AB122" s="908">
        <v>90</v>
      </c>
      <c r="AC122" s="2509" t="s">
        <v>114</v>
      </c>
      <c r="AD122" s="2509"/>
      <c r="AE122" s="2509"/>
      <c r="AF122" s="7"/>
      <c r="AG122" s="908">
        <v>90</v>
      </c>
      <c r="AH122" s="2509" t="s">
        <v>114</v>
      </c>
      <c r="AI122" s="2509"/>
      <c r="AJ122" s="139"/>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row>
    <row r="123" spans="1:64" customFormat="1" ht="15.75" x14ac:dyDescent="0.25">
      <c r="A123" s="689">
        <v>91</v>
      </c>
      <c r="B123" s="3" t="s">
        <v>27</v>
      </c>
      <c r="C123" s="110" t="s">
        <v>155</v>
      </c>
      <c r="D123" s="545" t="s">
        <v>44</v>
      </c>
      <c r="E123" s="328"/>
      <c r="F123" s="165"/>
      <c r="G123" s="7"/>
      <c r="H123" s="7"/>
      <c r="I123" s="426">
        <v>91</v>
      </c>
      <c r="J123" s="222" t="s">
        <v>121</v>
      </c>
      <c r="K123" s="7"/>
      <c r="L123" s="7"/>
      <c r="M123" s="7"/>
      <c r="N123" s="7"/>
      <c r="O123" s="7"/>
      <c r="P123" s="7"/>
      <c r="Q123" s="908">
        <v>91</v>
      </c>
      <c r="R123" s="110" t="s">
        <v>155</v>
      </c>
      <c r="S123" s="934" t="s">
        <v>44</v>
      </c>
      <c r="T123" s="165"/>
      <c r="U123" s="7"/>
      <c r="V123" s="908">
        <v>91</v>
      </c>
      <c r="W123" s="222" t="s">
        <v>121</v>
      </c>
      <c r="X123" s="7"/>
      <c r="Y123" s="908">
        <v>91</v>
      </c>
      <c r="Z123" s="685"/>
      <c r="AA123" s="139"/>
      <c r="AB123" s="908">
        <v>91</v>
      </c>
      <c r="AC123" s="2510" t="s">
        <v>728</v>
      </c>
      <c r="AD123" s="2510"/>
      <c r="AE123" s="2510"/>
      <c r="AF123" s="7"/>
      <c r="AG123" s="908">
        <v>91</v>
      </c>
      <c r="AH123" s="2510" t="s">
        <v>729</v>
      </c>
      <c r="AI123" s="2510"/>
      <c r="AJ123" s="139"/>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row>
    <row r="124" spans="1:64" customFormat="1" ht="15.75" customHeight="1" x14ac:dyDescent="0.25">
      <c r="A124" s="689">
        <v>92</v>
      </c>
      <c r="B124" s="3" t="s">
        <v>28</v>
      </c>
      <c r="C124" s="688" t="s">
        <v>115</v>
      </c>
      <c r="D124" s="545" t="s">
        <v>44</v>
      </c>
      <c r="E124" s="139"/>
      <c r="F124" s="155"/>
      <c r="G124" s="7"/>
      <c r="H124" s="7"/>
      <c r="I124" s="426">
        <v>92</v>
      </c>
      <c r="J124" s="687" t="s">
        <v>115</v>
      </c>
      <c r="K124" s="7"/>
      <c r="L124" s="7"/>
      <c r="M124" s="7"/>
      <c r="N124" s="7"/>
      <c r="O124" s="7"/>
      <c r="P124" s="7"/>
      <c r="Q124" s="908">
        <v>92</v>
      </c>
      <c r="R124" s="688" t="s">
        <v>115</v>
      </c>
      <c r="S124" s="545" t="s">
        <v>44</v>
      </c>
      <c r="T124" s="155"/>
      <c r="U124" s="7"/>
      <c r="V124" s="908">
        <v>92</v>
      </c>
      <c r="W124" s="687" t="s">
        <v>115</v>
      </c>
      <c r="X124" s="7"/>
      <c r="Y124" s="908">
        <v>92</v>
      </c>
      <c r="Z124" s="1845"/>
      <c r="AA124" s="139"/>
      <c r="AB124" s="908">
        <v>92</v>
      </c>
      <c r="AC124" s="2509" t="s">
        <v>115</v>
      </c>
      <c r="AD124" s="2509"/>
      <c r="AE124" s="2509"/>
      <c r="AF124" s="7"/>
      <c r="AG124" s="908">
        <v>92</v>
      </c>
      <c r="AH124" s="2509" t="s">
        <v>115</v>
      </c>
      <c r="AI124" s="2509"/>
      <c r="AJ124" s="139"/>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row>
    <row r="125" spans="1:64" customFormat="1" ht="15.75" customHeight="1" x14ac:dyDescent="0.25">
      <c r="A125" s="689">
        <v>93</v>
      </c>
      <c r="B125" s="3" t="s">
        <v>75</v>
      </c>
      <c r="C125" s="86" t="s">
        <v>119</v>
      </c>
      <c r="D125" s="545" t="s">
        <v>44</v>
      </c>
      <c r="E125" s="139"/>
      <c r="F125" s="155"/>
      <c r="G125" s="7"/>
      <c r="H125" s="7"/>
      <c r="I125" s="426">
        <v>93</v>
      </c>
      <c r="J125" s="22" t="s">
        <v>119</v>
      </c>
      <c r="K125" s="7"/>
      <c r="L125" s="7"/>
      <c r="M125" s="7"/>
      <c r="N125" s="7"/>
      <c r="O125" s="7"/>
      <c r="P125" s="7"/>
      <c r="Q125" s="908">
        <v>93</v>
      </c>
      <c r="R125" s="86" t="s">
        <v>119</v>
      </c>
      <c r="S125" s="545" t="s">
        <v>44</v>
      </c>
      <c r="T125" s="155"/>
      <c r="U125" s="7"/>
      <c r="V125" s="908">
        <v>93</v>
      </c>
      <c r="W125" s="22" t="s">
        <v>119</v>
      </c>
      <c r="X125" s="7"/>
      <c r="Y125" s="908">
        <v>93</v>
      </c>
      <c r="Z125" s="298"/>
      <c r="AA125" s="139"/>
      <c r="AB125" s="908">
        <v>93</v>
      </c>
      <c r="AC125" s="2509" t="s">
        <v>119</v>
      </c>
      <c r="AD125" s="2509"/>
      <c r="AE125" s="2509"/>
      <c r="AF125" s="7"/>
      <c r="AG125" s="908">
        <v>93</v>
      </c>
      <c r="AH125" s="2509" t="s">
        <v>119</v>
      </c>
      <c r="AI125" s="2509"/>
      <c r="AJ125" s="139"/>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row>
    <row r="126" spans="1:64" customFormat="1" ht="15" customHeight="1" x14ac:dyDescent="0.25">
      <c r="A126" s="689">
        <v>94</v>
      </c>
      <c r="B126" s="3" t="s">
        <v>74</v>
      </c>
      <c r="C126" s="688" t="s">
        <v>116</v>
      </c>
      <c r="D126" s="545" t="s">
        <v>44</v>
      </c>
      <c r="E126" s="139"/>
      <c r="F126" s="155"/>
      <c r="G126" s="7"/>
      <c r="H126" s="7"/>
      <c r="I126" s="426">
        <v>94</v>
      </c>
      <c r="J126" s="687" t="s">
        <v>116</v>
      </c>
      <c r="K126" s="7"/>
      <c r="L126" s="7"/>
      <c r="M126" s="7"/>
      <c r="N126" s="7"/>
      <c r="O126" s="7"/>
      <c r="P126" s="7"/>
      <c r="Q126" s="908">
        <v>94</v>
      </c>
      <c r="R126" s="688" t="s">
        <v>116</v>
      </c>
      <c r="S126" s="545" t="s">
        <v>44</v>
      </c>
      <c r="T126" s="155"/>
      <c r="U126" s="7"/>
      <c r="V126" s="908">
        <v>94</v>
      </c>
      <c r="W126" s="687" t="s">
        <v>116</v>
      </c>
      <c r="X126" s="7"/>
      <c r="Y126" s="908">
        <v>94</v>
      </c>
      <c r="Z126" s="1845"/>
      <c r="AA126" s="139"/>
      <c r="AB126" s="908">
        <v>94</v>
      </c>
      <c r="AC126" s="2509" t="s">
        <v>116</v>
      </c>
      <c r="AD126" s="2509"/>
      <c r="AE126" s="2509"/>
      <c r="AF126" s="7"/>
      <c r="AG126" s="908">
        <v>94</v>
      </c>
      <c r="AH126" s="2509" t="s">
        <v>116</v>
      </c>
      <c r="AI126" s="2509"/>
      <c r="AJ126" s="139"/>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row>
    <row r="127" spans="1:64" customFormat="1" ht="15" customHeight="1" x14ac:dyDescent="0.25">
      <c r="A127" s="689">
        <v>95</v>
      </c>
      <c r="B127" s="9" t="s">
        <v>38</v>
      </c>
      <c r="C127" s="697" t="b">
        <v>1</v>
      </c>
      <c r="D127" s="545" t="s">
        <v>44</v>
      </c>
      <c r="E127" s="328"/>
      <c r="F127" s="155"/>
      <c r="G127" s="7"/>
      <c r="H127" s="7"/>
      <c r="I127" s="426">
        <v>95</v>
      </c>
      <c r="J127" s="687" t="b">
        <v>1</v>
      </c>
      <c r="K127" s="7"/>
      <c r="L127" s="7"/>
      <c r="M127" s="7"/>
      <c r="N127" s="7"/>
      <c r="O127" s="7"/>
      <c r="P127" s="7"/>
      <c r="Q127" s="908">
        <v>95</v>
      </c>
      <c r="R127" s="697" t="b">
        <v>1</v>
      </c>
      <c r="S127" s="545" t="s">
        <v>44</v>
      </c>
      <c r="T127" s="155"/>
      <c r="U127" s="7"/>
      <c r="V127" s="908">
        <v>95</v>
      </c>
      <c r="W127" s="687" t="b">
        <v>1</v>
      </c>
      <c r="X127" s="7"/>
      <c r="Y127" s="908">
        <v>95</v>
      </c>
      <c r="Z127" s="1855" t="b">
        <v>1</v>
      </c>
      <c r="AA127" s="139"/>
      <c r="AB127" s="7"/>
      <c r="AC127" s="7"/>
      <c r="AD127" s="7"/>
      <c r="AE127" s="7"/>
      <c r="AF127" s="7"/>
      <c r="AG127" s="7"/>
      <c r="AH127" s="7"/>
      <c r="AI127" s="7"/>
      <c r="AJ127" s="139"/>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row>
    <row r="128" spans="1:64" customFormat="1" ht="15.75" customHeight="1" x14ac:dyDescent="0.25">
      <c r="A128" s="16">
        <v>96</v>
      </c>
      <c r="B128" s="10" t="s">
        <v>36</v>
      </c>
      <c r="C128" s="511"/>
      <c r="D128" s="545" t="s">
        <v>44</v>
      </c>
      <c r="E128" s="7"/>
      <c r="F128" s="155"/>
      <c r="G128" s="7"/>
      <c r="H128" s="7"/>
      <c r="I128" s="203">
        <v>96</v>
      </c>
      <c r="J128" s="686"/>
      <c r="K128" s="7"/>
      <c r="L128" s="7"/>
      <c r="M128" s="7"/>
      <c r="N128" s="7"/>
      <c r="O128" s="7"/>
      <c r="P128" s="7"/>
      <c r="Q128" s="908">
        <v>96</v>
      </c>
      <c r="R128" s="511"/>
      <c r="S128" s="545" t="s">
        <v>44</v>
      </c>
      <c r="T128" s="155"/>
      <c r="U128" s="7"/>
      <c r="V128" s="908">
        <v>96</v>
      </c>
      <c r="W128" s="686"/>
      <c r="X128" s="7"/>
      <c r="Y128" s="908">
        <v>96</v>
      </c>
      <c r="Z128" s="1856"/>
      <c r="AA128" s="139"/>
      <c r="AB128" s="7"/>
      <c r="AC128" s="7"/>
      <c r="AD128" s="7"/>
      <c r="AE128" s="7"/>
      <c r="AF128" s="7"/>
      <c r="AG128" s="7"/>
      <c r="AH128" s="7"/>
      <c r="AI128" s="7"/>
      <c r="AJ128" s="139"/>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row>
    <row r="129" spans="1:64" customFormat="1" ht="15.75" customHeight="1" x14ac:dyDescent="0.25">
      <c r="A129" s="16">
        <v>97</v>
      </c>
      <c r="B129" s="10" t="s">
        <v>32</v>
      </c>
      <c r="C129" s="98"/>
      <c r="D129" s="545" t="s">
        <v>44</v>
      </c>
      <c r="E129" s="201"/>
      <c r="F129" s="155"/>
      <c r="G129" s="7"/>
      <c r="H129" s="7"/>
      <c r="I129" s="203">
        <v>97</v>
      </c>
      <c r="J129" s="76"/>
      <c r="K129" s="7"/>
      <c r="L129" s="7"/>
      <c r="M129" s="7"/>
      <c r="N129" s="7"/>
      <c r="O129" s="7"/>
      <c r="P129" s="7"/>
      <c r="Q129" s="908">
        <v>97</v>
      </c>
      <c r="R129" s="1163" t="s">
        <v>592</v>
      </c>
      <c r="S129" s="545" t="s">
        <v>723</v>
      </c>
      <c r="T129" s="155"/>
      <c r="U129" s="7"/>
      <c r="V129" s="908">
        <v>97</v>
      </c>
      <c r="W129" s="1163" t="s">
        <v>592</v>
      </c>
      <c r="X129" s="7"/>
      <c r="Y129" s="908">
        <v>97</v>
      </c>
      <c r="Z129" s="1851" t="s">
        <v>592</v>
      </c>
      <c r="AA129" s="139"/>
      <c r="AB129" s="7"/>
      <c r="AC129" s="7"/>
      <c r="AD129" s="7"/>
      <c r="AE129" s="7"/>
      <c r="AF129" s="7"/>
      <c r="AG129" s="7"/>
      <c r="AH129" s="7"/>
      <c r="AI129" s="7"/>
      <c r="AJ129" s="139"/>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row>
    <row r="130" spans="1:64" ht="15.75" customHeight="1" x14ac:dyDescent="0.25">
      <c r="A130" s="203">
        <v>98</v>
      </c>
      <c r="B130" s="526" t="s">
        <v>39</v>
      </c>
      <c r="C130" s="966" t="s">
        <v>47</v>
      </c>
      <c r="D130" s="934" t="s">
        <v>130</v>
      </c>
      <c r="F130" s="155"/>
      <c r="I130" s="203">
        <v>98</v>
      </c>
      <c r="J130" s="966" t="s">
        <v>47</v>
      </c>
      <c r="Q130" s="908">
        <v>98</v>
      </c>
      <c r="R130" s="1862" t="s">
        <v>45</v>
      </c>
      <c r="S130" s="934" t="s">
        <v>130</v>
      </c>
      <c r="T130" s="1854"/>
      <c r="U130" s="230"/>
      <c r="V130" s="908">
        <v>98</v>
      </c>
      <c r="W130" s="1862" t="s">
        <v>45</v>
      </c>
      <c r="Y130" s="908">
        <v>98</v>
      </c>
      <c r="Z130" s="1862" t="s">
        <v>45</v>
      </c>
    </row>
    <row r="131" spans="1:64" ht="15.75" customHeight="1" x14ac:dyDescent="0.25">
      <c r="A131" s="203">
        <v>99</v>
      </c>
      <c r="B131" s="528" t="s">
        <v>29</v>
      </c>
      <c r="C131" s="966" t="s">
        <v>117</v>
      </c>
      <c r="D131" s="934" t="s">
        <v>130</v>
      </c>
      <c r="F131" s="155"/>
      <c r="G131" s="516"/>
      <c r="H131" s="516"/>
      <c r="I131" s="203">
        <v>99</v>
      </c>
      <c r="J131" s="966" t="s">
        <v>117</v>
      </c>
      <c r="Q131" s="908">
        <v>99</v>
      </c>
      <c r="R131" s="1163" t="s">
        <v>592</v>
      </c>
      <c r="S131" s="934" t="s">
        <v>723</v>
      </c>
      <c r="T131" s="155"/>
      <c r="V131" s="908">
        <v>99</v>
      </c>
      <c r="W131" s="1163" t="s">
        <v>592</v>
      </c>
      <c r="Y131" s="908">
        <v>99</v>
      </c>
      <c r="Z131" s="1163" t="s">
        <v>592</v>
      </c>
    </row>
    <row r="132" spans="1:64" ht="15.75" customHeight="1" x14ac:dyDescent="0.25">
      <c r="A132" s="134" t="s">
        <v>122</v>
      </c>
      <c r="C132" s="63">
        <v>47</v>
      </c>
      <c r="D132" s="7"/>
      <c r="E132" s="168"/>
      <c r="F132" s="168"/>
      <c r="G132" s="168"/>
      <c r="H132" s="168"/>
      <c r="I132" s="134"/>
      <c r="J132" s="63">
        <v>47</v>
      </c>
      <c r="Q132" s="134"/>
      <c r="R132" s="63">
        <v>30</v>
      </c>
      <c r="S132" s="63"/>
      <c r="T132" s="63"/>
      <c r="V132" s="134"/>
      <c r="W132" s="63">
        <v>30</v>
      </c>
      <c r="Y132" s="134"/>
      <c r="Z132" s="63">
        <v>15</v>
      </c>
    </row>
    <row r="133" spans="1:64" ht="15.75" customHeight="1" x14ac:dyDescent="0.25">
      <c r="D133" s="7"/>
      <c r="E133" s="168"/>
      <c r="F133" s="168"/>
      <c r="G133" s="168"/>
      <c r="H133" s="168"/>
    </row>
    <row r="134" spans="1:64" ht="15.75" customHeight="1" x14ac:dyDescent="0.25">
      <c r="Q134" s="2453">
        <v>2.87</v>
      </c>
      <c r="R134" s="2306" t="s">
        <v>814</v>
      </c>
      <c r="S134" s="2308"/>
      <c r="Y134" s="2234">
        <v>2.73</v>
      </c>
      <c r="Z134" s="2224" t="s">
        <v>714</v>
      </c>
      <c r="AB134" s="635">
        <v>2.83</v>
      </c>
      <c r="AC134" s="2222" t="s">
        <v>734</v>
      </c>
      <c r="AD134" s="2222"/>
      <c r="AE134" s="2222"/>
      <c r="AF134" s="139"/>
      <c r="AG134" s="635">
        <v>2.83</v>
      </c>
      <c r="AH134" s="2219" t="s">
        <v>734</v>
      </c>
      <c r="AI134" s="2221"/>
    </row>
    <row r="135" spans="1:64" ht="15" customHeight="1" x14ac:dyDescent="0.25">
      <c r="Q135" s="2453"/>
      <c r="R135" s="2309"/>
      <c r="S135" s="2311"/>
      <c r="Y135" s="2234"/>
      <c r="Z135" s="2224"/>
      <c r="AB135" s="2234">
        <v>2.87</v>
      </c>
      <c r="AC135" s="2224" t="s">
        <v>814</v>
      </c>
      <c r="AD135" s="2224"/>
      <c r="AE135" s="2224"/>
      <c r="AF135" s="139"/>
      <c r="AG135" s="139"/>
      <c r="AH135" s="139"/>
      <c r="AI135" s="139"/>
    </row>
    <row r="136" spans="1:64" ht="15" customHeight="1" x14ac:dyDescent="0.25">
      <c r="Q136" s="2453"/>
      <c r="R136" s="2312"/>
      <c r="S136" s="2314"/>
      <c r="Y136" s="2234"/>
      <c r="Z136" s="2224"/>
      <c r="AB136" s="2234"/>
      <c r="AC136" s="2224"/>
      <c r="AD136" s="2224"/>
      <c r="AE136" s="2224"/>
      <c r="AF136" s="139"/>
      <c r="AG136" s="139"/>
      <c r="AH136" s="139"/>
      <c r="AI136" s="139"/>
    </row>
    <row r="137" spans="1:64" ht="15" customHeight="1" x14ac:dyDescent="0.25">
      <c r="Y137" s="2234">
        <v>2.75</v>
      </c>
      <c r="Z137" s="2224" t="s">
        <v>796</v>
      </c>
      <c r="AB137" s="2234"/>
      <c r="AC137" s="2224"/>
      <c r="AD137" s="2224"/>
      <c r="AE137" s="2224"/>
      <c r="AF137" s="139"/>
      <c r="AG137" s="139"/>
      <c r="AH137" s="139"/>
      <c r="AI137" s="139"/>
    </row>
    <row r="138" spans="1:64" ht="15" customHeight="1" x14ac:dyDescent="0.25">
      <c r="Y138" s="2234"/>
      <c r="Z138" s="2224"/>
      <c r="AB138" s="2234"/>
      <c r="AC138" s="2224"/>
      <c r="AD138" s="2224"/>
      <c r="AE138" s="2224"/>
      <c r="AF138" s="139"/>
      <c r="AG138" s="139"/>
      <c r="AH138" s="139"/>
      <c r="AI138" s="139"/>
    </row>
    <row r="139" spans="1:64" customFormat="1" ht="15" customHeight="1" x14ac:dyDescent="0.25">
      <c r="A139" s="7"/>
      <c r="B139" s="7"/>
      <c r="C139" s="7"/>
      <c r="D139" s="226"/>
      <c r="E139" s="7"/>
      <c r="F139" s="7"/>
      <c r="G139" s="7"/>
      <c r="H139" s="7"/>
      <c r="I139" s="7"/>
      <c r="J139" s="7"/>
      <c r="K139" s="7"/>
      <c r="L139" s="7"/>
      <c r="M139" s="7"/>
      <c r="N139" s="7"/>
      <c r="O139" s="7"/>
      <c r="P139" s="7"/>
      <c r="Q139" s="7"/>
      <c r="R139" s="7"/>
      <c r="S139" s="7"/>
      <c r="T139" s="7"/>
      <c r="U139" s="7"/>
      <c r="V139" s="7"/>
      <c r="W139" s="7"/>
      <c r="X139" s="7"/>
      <c r="Y139" s="2527"/>
      <c r="Z139" s="2310"/>
      <c r="AA139" s="640"/>
      <c r="AB139" s="7"/>
      <c r="AC139" s="7"/>
      <c r="AD139" s="7"/>
      <c r="AE139" s="7"/>
      <c r="AF139" s="7"/>
      <c r="AG139" s="7"/>
      <c r="AH139" s="7"/>
      <c r="AI139" s="7"/>
      <c r="AJ139" s="139"/>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row>
    <row r="140" spans="1:64" customFormat="1" ht="15" customHeight="1" x14ac:dyDescent="0.25">
      <c r="A140" s="7"/>
      <c r="B140" s="7"/>
      <c r="C140" s="7"/>
      <c r="D140" s="226"/>
      <c r="E140" s="7"/>
      <c r="F140" s="7"/>
      <c r="G140" s="7"/>
      <c r="H140" s="7"/>
      <c r="I140" s="7"/>
      <c r="J140" s="7"/>
      <c r="K140" s="7"/>
      <c r="L140" s="7"/>
      <c r="M140" s="7"/>
      <c r="N140" s="7"/>
      <c r="O140" s="7"/>
      <c r="P140" s="7"/>
      <c r="Q140" s="7"/>
      <c r="R140" s="7"/>
      <c r="S140" s="7"/>
      <c r="T140" s="7"/>
      <c r="U140" s="7"/>
      <c r="V140" s="7"/>
      <c r="W140" s="7"/>
      <c r="X140" s="7"/>
      <c r="Y140" s="2527"/>
      <c r="Z140" s="2310"/>
      <c r="AA140" s="640"/>
      <c r="AB140" s="7"/>
      <c r="AC140" s="7"/>
      <c r="AD140" s="7"/>
      <c r="AE140" s="7"/>
      <c r="AF140" s="7"/>
      <c r="AG140" s="7"/>
      <c r="AH140" s="7"/>
      <c r="AI140" s="7"/>
      <c r="AJ140" s="139"/>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row>
    <row r="141" spans="1:64" ht="15" customHeight="1" x14ac:dyDescent="0.25">
      <c r="Y141" s="2527"/>
      <c r="Z141" s="2310"/>
      <c r="AA141" s="640"/>
    </row>
    <row r="142" spans="1:64" x14ac:dyDescent="0.25">
      <c r="Y142" s="2527"/>
      <c r="Z142" s="2310"/>
      <c r="AA142" s="749"/>
    </row>
  </sheetData>
  <mergeCells count="114">
    <mergeCell ref="Q134:Q136"/>
    <mergeCell ref="R134:S136"/>
    <mergeCell ref="Z139:Z142"/>
    <mergeCell ref="Y139:Y142"/>
    <mergeCell ref="AB135:AB138"/>
    <mergeCell ref="AC135:AE138"/>
    <mergeCell ref="A8:C8"/>
    <mergeCell ref="L8:N8"/>
    <mergeCell ref="Y36:AA36"/>
    <mergeCell ref="F10:G10"/>
    <mergeCell ref="L10:M10"/>
    <mergeCell ref="Y37:Z37"/>
    <mergeCell ref="A18:A19"/>
    <mergeCell ref="B18:B19"/>
    <mergeCell ref="C18:C19"/>
    <mergeCell ref="F18:G18"/>
    <mergeCell ref="I18:I19"/>
    <mergeCell ref="J18:J19"/>
    <mergeCell ref="F11:G11"/>
    <mergeCell ref="L11:M11"/>
    <mergeCell ref="A14:A15"/>
    <mergeCell ref="B14:B15"/>
    <mergeCell ref="C14:C15"/>
    <mergeCell ref="F14:G14"/>
    <mergeCell ref="I14:I15"/>
    <mergeCell ref="J14:J15"/>
    <mergeCell ref="L14:M14"/>
    <mergeCell ref="L18:M18"/>
    <mergeCell ref="F19:G19"/>
    <mergeCell ref="L19:M19"/>
    <mergeCell ref="F15:G15"/>
    <mergeCell ref="L15:M15"/>
    <mergeCell ref="F26:G26"/>
    <mergeCell ref="L26:M26"/>
    <mergeCell ref="F21:G21"/>
    <mergeCell ref="L21:M21"/>
    <mergeCell ref="P21:Q21"/>
    <mergeCell ref="U21:V21"/>
    <mergeCell ref="I52:J52"/>
    <mergeCell ref="Q52:S52"/>
    <mergeCell ref="P31:Q31"/>
    <mergeCell ref="P33:Q33"/>
    <mergeCell ref="U31:V31"/>
    <mergeCell ref="U33:V33"/>
    <mergeCell ref="AF30:AF31"/>
    <mergeCell ref="AF32:AF33"/>
    <mergeCell ref="AG30:AG31"/>
    <mergeCell ref="AG32:AG33"/>
    <mergeCell ref="AA30:AA31"/>
    <mergeCell ref="AA32:AA33"/>
    <mergeCell ref="AA28:AA29"/>
    <mergeCell ref="Y137:Y138"/>
    <mergeCell ref="Y32:Z32"/>
    <mergeCell ref="Y33:Z33"/>
    <mergeCell ref="Y44:Y48"/>
    <mergeCell ref="Y41:Y43"/>
    <mergeCell ref="Z137:Z138"/>
    <mergeCell ref="Y134:Y136"/>
    <mergeCell ref="Z134:Z136"/>
    <mergeCell ref="Y52:Z52"/>
    <mergeCell ref="AC116:AE116"/>
    <mergeCell ref="AC118:AE118"/>
    <mergeCell ref="AC119:AE119"/>
    <mergeCell ref="AC120:AE120"/>
    <mergeCell ref="AC117:AE117"/>
    <mergeCell ref="AC125:AE125"/>
    <mergeCell ref="AC126:AE126"/>
    <mergeCell ref="Y38:Y40"/>
    <mergeCell ref="A27:B27"/>
    <mergeCell ref="F29:G29"/>
    <mergeCell ref="F30:G30"/>
    <mergeCell ref="F32:G32"/>
    <mergeCell ref="P30:Q30"/>
    <mergeCell ref="P32:Q32"/>
    <mergeCell ref="A71:C71"/>
    <mergeCell ref="I71:J71"/>
    <mergeCell ref="AC115:AE115"/>
    <mergeCell ref="AE30:AE31"/>
    <mergeCell ref="AE32:AE33"/>
    <mergeCell ref="A52:C52"/>
    <mergeCell ref="U32:V32"/>
    <mergeCell ref="V52:W52"/>
    <mergeCell ref="AC113:AE113"/>
    <mergeCell ref="AC114:AE114"/>
    <mergeCell ref="U30:V30"/>
    <mergeCell ref="Y27:Z27"/>
    <mergeCell ref="Y28:Z28"/>
    <mergeCell ref="Y29:Z29"/>
    <mergeCell ref="Y30:Z30"/>
    <mergeCell ref="Y31:Z31"/>
    <mergeCell ref="AH113:AI113"/>
    <mergeCell ref="AH114:AI114"/>
    <mergeCell ref="AH111:AI111"/>
    <mergeCell ref="AH112:AI112"/>
    <mergeCell ref="AC111:AE111"/>
    <mergeCell ref="AC112:AE112"/>
    <mergeCell ref="AC134:AE134"/>
    <mergeCell ref="AH134:AI134"/>
    <mergeCell ref="AH121:AI121"/>
    <mergeCell ref="AH122:AI122"/>
    <mergeCell ref="AH123:AI123"/>
    <mergeCell ref="AH124:AI124"/>
    <mergeCell ref="AH125:AI125"/>
    <mergeCell ref="AH126:AI126"/>
    <mergeCell ref="AH115:AI115"/>
    <mergeCell ref="AH116:AI116"/>
    <mergeCell ref="AH117:AI117"/>
    <mergeCell ref="AH118:AI118"/>
    <mergeCell ref="AH119:AI119"/>
    <mergeCell ref="AH120:AI120"/>
    <mergeCell ref="AC121:AE121"/>
    <mergeCell ref="AC122:AE122"/>
    <mergeCell ref="AC123:AE123"/>
    <mergeCell ref="AC124:AE124"/>
  </mergeCells>
  <pageMargins left="0.23622047244094491" right="0.23622047244094491" top="0.19685039370078741" bottom="0.15748031496062992" header="0.11811023622047245" footer="0.11811023622047245"/>
  <pageSetup paperSize="8" scale="13"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O118"/>
  <sheetViews>
    <sheetView zoomScale="75" zoomScaleNormal="75" workbookViewId="0">
      <selection activeCell="A8" sqref="A8:C8"/>
    </sheetView>
  </sheetViews>
  <sheetFormatPr defaultRowHeight="15.75" x14ac:dyDescent="0.25"/>
  <cols>
    <col min="1" max="1" width="7.7109375" style="7" customWidth="1"/>
    <col min="2" max="2" width="54.7109375" style="7" customWidth="1"/>
    <col min="3" max="3" width="75.7109375" customWidth="1"/>
    <col min="4" max="4" width="3.140625" style="226" customWidth="1"/>
    <col min="5" max="5" width="13.85546875" style="7" customWidth="1"/>
    <col min="6" max="6" width="32.85546875" style="134" bestFit="1" customWidth="1"/>
    <col min="7" max="7" width="9.140625" style="7"/>
    <col min="8" max="8" width="6.5703125" bestFit="1" customWidth="1"/>
    <col min="9" max="9" width="75.85546875" customWidth="1"/>
    <col min="10" max="10" width="3.140625" bestFit="1" customWidth="1"/>
    <col min="12" max="12" width="4" bestFit="1" customWidth="1"/>
    <col min="13" max="13" width="76.140625" customWidth="1"/>
    <col min="14" max="14" width="3.140625" bestFit="1" customWidth="1"/>
  </cols>
  <sheetData>
    <row r="1" spans="1:6" s="7" customFormat="1" x14ac:dyDescent="0.25">
      <c r="D1" s="226"/>
      <c r="F1" s="134"/>
    </row>
    <row r="2" spans="1:6" s="7" customFormat="1" x14ac:dyDescent="0.25">
      <c r="D2" s="226"/>
      <c r="F2" s="134"/>
    </row>
    <row r="3" spans="1:6" s="7" customFormat="1" x14ac:dyDescent="0.25">
      <c r="D3" s="226"/>
      <c r="F3" s="134"/>
    </row>
    <row r="4" spans="1:6" s="7" customFormat="1" ht="18" x14ac:dyDescent="0.25">
      <c r="B4" s="1001" t="s">
        <v>1270</v>
      </c>
      <c r="F4" s="134"/>
    </row>
    <row r="5" spans="1:6" s="7" customFormat="1" x14ac:dyDescent="0.25">
      <c r="D5" s="226"/>
      <c r="F5" s="134"/>
    </row>
    <row r="6" spans="1:6" s="7" customFormat="1" x14ac:dyDescent="0.25">
      <c r="D6" s="226"/>
      <c r="F6" s="134"/>
    </row>
    <row r="7" spans="1:6" s="7" customFormat="1" x14ac:dyDescent="0.25">
      <c r="D7" s="226"/>
      <c r="F7" s="134"/>
    </row>
    <row r="8" spans="1:6" s="134" customFormat="1" x14ac:dyDescent="0.25">
      <c r="A8" s="2198" t="s">
        <v>131</v>
      </c>
      <c r="B8" s="2198"/>
      <c r="C8" s="2198"/>
      <c r="D8" s="53"/>
      <c r="E8" s="1002"/>
    </row>
    <row r="9" spans="1:6" s="134" customFormat="1" x14ac:dyDescent="0.25">
      <c r="A9" s="908">
        <v>1</v>
      </c>
      <c r="B9" s="710" t="s">
        <v>127</v>
      </c>
      <c r="C9" s="1353" t="s">
        <v>128</v>
      </c>
      <c r="D9" s="53"/>
      <c r="E9" s="1002"/>
    </row>
    <row r="10" spans="1:6" s="7" customFormat="1" x14ac:dyDescent="0.25">
      <c r="A10" s="908">
        <v>2</v>
      </c>
      <c r="B10" s="710" t="s">
        <v>90</v>
      </c>
      <c r="C10" s="2046" t="s">
        <v>94</v>
      </c>
      <c r="D10" s="226"/>
      <c r="E10" s="2052" t="s">
        <v>95</v>
      </c>
      <c r="F10" s="2046" t="s">
        <v>93</v>
      </c>
    </row>
    <row r="11" spans="1:6" s="7" customFormat="1" x14ac:dyDescent="0.25">
      <c r="A11" s="908">
        <v>3</v>
      </c>
      <c r="B11" s="710" t="s">
        <v>91</v>
      </c>
      <c r="C11" s="2046" t="s">
        <v>96</v>
      </c>
      <c r="D11" s="226"/>
      <c r="E11" s="2052" t="s">
        <v>95</v>
      </c>
      <c r="F11" s="2046" t="s">
        <v>97</v>
      </c>
    </row>
    <row r="12" spans="1:6" s="7" customFormat="1" x14ac:dyDescent="0.25">
      <c r="A12" s="908">
        <v>4</v>
      </c>
      <c r="B12" s="710" t="s">
        <v>101</v>
      </c>
      <c r="C12" s="2060">
        <v>43941</v>
      </c>
      <c r="D12" s="226"/>
      <c r="E12" s="667"/>
      <c r="F12" s="134"/>
    </row>
    <row r="13" spans="1:6" s="7" customFormat="1" x14ac:dyDescent="0.25">
      <c r="A13" s="908">
        <v>5</v>
      </c>
      <c r="B13" s="710" t="s">
        <v>123</v>
      </c>
      <c r="C13" s="668">
        <v>0.45520833333333338</v>
      </c>
      <c r="D13" s="226"/>
      <c r="E13" s="667"/>
      <c r="F13" s="134"/>
    </row>
    <row r="14" spans="1:6" s="7" customFormat="1" x14ac:dyDescent="0.25">
      <c r="A14" s="908">
        <v>6</v>
      </c>
      <c r="B14" s="710" t="s">
        <v>124</v>
      </c>
      <c r="C14" s="2060" t="s">
        <v>125</v>
      </c>
      <c r="D14" s="226"/>
      <c r="E14" s="667"/>
      <c r="F14" s="134"/>
    </row>
    <row r="15" spans="1:6" s="7" customFormat="1" x14ac:dyDescent="0.25">
      <c r="A15" s="908">
        <v>7</v>
      </c>
      <c r="B15" s="710" t="s">
        <v>102</v>
      </c>
      <c r="C15" s="2060">
        <v>43942</v>
      </c>
      <c r="D15" s="226"/>
      <c r="E15" s="667"/>
      <c r="F15" s="134"/>
    </row>
    <row r="16" spans="1:6" s="7" customFormat="1" x14ac:dyDescent="0.25">
      <c r="A16" s="908">
        <v>8</v>
      </c>
      <c r="B16" s="710" t="s">
        <v>103</v>
      </c>
      <c r="C16" s="2060">
        <f>C15+7</f>
        <v>43949</v>
      </c>
      <c r="D16" s="226"/>
      <c r="E16" s="667"/>
      <c r="F16" s="134"/>
    </row>
    <row r="17" spans="1:15" s="7" customFormat="1" x14ac:dyDescent="0.25">
      <c r="A17" s="2188">
        <v>9</v>
      </c>
      <c r="B17" s="2190" t="s">
        <v>85</v>
      </c>
      <c r="C17" s="2192" t="s">
        <v>98</v>
      </c>
      <c r="D17" s="226"/>
      <c r="E17" s="2052" t="s">
        <v>180</v>
      </c>
      <c r="F17" s="2047" t="s">
        <v>92</v>
      </c>
    </row>
    <row r="18" spans="1:15" s="7" customFormat="1" x14ac:dyDescent="0.25">
      <c r="A18" s="2189"/>
      <c r="B18" s="2191"/>
      <c r="C18" s="2193"/>
      <c r="D18" s="226"/>
      <c r="E18" s="2052" t="s">
        <v>181</v>
      </c>
      <c r="F18" s="2046" t="s">
        <v>119</v>
      </c>
    </row>
    <row r="19" spans="1:15" s="7" customFormat="1" x14ac:dyDescent="0.25">
      <c r="A19" s="908">
        <v>10</v>
      </c>
      <c r="B19" s="710" t="s">
        <v>86</v>
      </c>
      <c r="C19" s="2053">
        <v>10000000</v>
      </c>
      <c r="D19" s="226"/>
      <c r="E19" s="670"/>
      <c r="F19" s="134"/>
    </row>
    <row r="20" spans="1:15" s="7" customFormat="1" x14ac:dyDescent="0.25">
      <c r="A20" s="908">
        <v>11</v>
      </c>
      <c r="B20" s="710" t="s">
        <v>87</v>
      </c>
      <c r="C20" s="2053">
        <f>(C19*(F20/100))+(C19*((1.5*340)/(100*365)))</f>
        <v>10213826.02739726</v>
      </c>
      <c r="D20" s="226"/>
      <c r="E20" s="2055" t="s">
        <v>100</v>
      </c>
      <c r="F20" s="2044">
        <v>100.741</v>
      </c>
    </row>
    <row r="21" spans="1:15" s="7" customFormat="1" x14ac:dyDescent="0.25">
      <c r="A21" s="908">
        <v>12</v>
      </c>
      <c r="B21" s="710" t="s">
        <v>83</v>
      </c>
      <c r="C21" s="2053">
        <f>C20*(1-0.005)</f>
        <v>10162756.897260273</v>
      </c>
      <c r="D21" s="226"/>
      <c r="E21" s="2055" t="s">
        <v>89</v>
      </c>
      <c r="F21" s="2045">
        <f>(C20-C21)/C20</f>
        <v>5.0000000000000877E-3</v>
      </c>
    </row>
    <row r="22" spans="1:15" s="7" customFormat="1" x14ac:dyDescent="0.25">
      <c r="A22" s="908">
        <v>13</v>
      </c>
      <c r="B22" s="710" t="s">
        <v>88</v>
      </c>
      <c r="C22" s="2046" t="s">
        <v>99</v>
      </c>
      <c r="D22" s="226"/>
      <c r="E22" s="2063"/>
      <c r="F22" s="134"/>
    </row>
    <row r="23" spans="1:15" s="7" customFormat="1" x14ac:dyDescent="0.25">
      <c r="A23" s="908">
        <v>14</v>
      </c>
      <c r="B23" s="710" t="s">
        <v>82</v>
      </c>
      <c r="C23" s="533">
        <v>-6.1000000000000004E-3</v>
      </c>
      <c r="D23" s="226"/>
      <c r="E23" s="671"/>
      <c r="F23" s="2051"/>
    </row>
    <row r="24" spans="1:15" s="7" customFormat="1" x14ac:dyDescent="0.25">
      <c r="A24" s="908">
        <v>15</v>
      </c>
      <c r="B24" s="710" t="s">
        <v>84</v>
      </c>
      <c r="C24" s="2053">
        <f>C21*(1+((C23*(C16-C15))/(360)))</f>
        <v>10161551.481372736</v>
      </c>
      <c r="D24" s="226"/>
      <c r="E24" s="672"/>
      <c r="F24" s="134"/>
    </row>
    <row r="25" spans="1:15" s="7" customFormat="1" ht="15.75" customHeight="1" thickBot="1" x14ac:dyDescent="0.3">
      <c r="A25" s="908">
        <v>16</v>
      </c>
      <c r="B25" s="710" t="s">
        <v>306</v>
      </c>
      <c r="C25" s="2053" t="s">
        <v>253</v>
      </c>
      <c r="D25" s="2048"/>
      <c r="E25" s="2052" t="s">
        <v>95</v>
      </c>
      <c r="F25" s="805" t="s">
        <v>150</v>
      </c>
      <c r="G25" s="169"/>
      <c r="H25" s="2531" t="s">
        <v>1197</v>
      </c>
      <c r="I25" s="2531"/>
      <c r="J25" s="2531"/>
      <c r="K25" s="2531"/>
      <c r="L25" s="2531"/>
      <c r="M25" s="2531"/>
      <c r="N25" s="2531"/>
      <c r="O25" s="2080"/>
    </row>
    <row r="26" spans="1:15" s="7" customFormat="1" ht="15.75" customHeight="1" thickBot="1" x14ac:dyDescent="0.3">
      <c r="A26" s="2196"/>
      <c r="B26" s="2196"/>
      <c r="C26" s="2196"/>
      <c r="D26" s="53"/>
      <c r="E26" s="134"/>
      <c r="F26" s="2054" t="s">
        <v>795</v>
      </c>
      <c r="H26" s="2506" t="s">
        <v>1198</v>
      </c>
      <c r="I26" s="2506"/>
      <c r="J26" s="2506"/>
      <c r="L26" s="2506" t="s">
        <v>1199</v>
      </c>
      <c r="M26" s="2506"/>
      <c r="N26" s="2506"/>
    </row>
    <row r="27" spans="1:15" s="7" customFormat="1" x14ac:dyDescent="0.25">
      <c r="A27" s="2049">
        <v>1</v>
      </c>
      <c r="B27" s="515" t="s">
        <v>0</v>
      </c>
      <c r="C27" s="2057" t="s">
        <v>611</v>
      </c>
      <c r="D27" s="203" t="s">
        <v>130</v>
      </c>
      <c r="E27" s="717" t="s">
        <v>273</v>
      </c>
      <c r="F27" s="913">
        <v>1.1399999999999999</v>
      </c>
      <c r="H27" s="906">
        <v>1</v>
      </c>
      <c r="I27" s="1353" t="s">
        <v>1194</v>
      </c>
      <c r="J27" s="203" t="s">
        <v>130</v>
      </c>
      <c r="K27" s="328"/>
      <c r="L27" s="906">
        <v>1</v>
      </c>
      <c r="M27" s="1353" t="s">
        <v>1200</v>
      </c>
      <c r="N27" s="1155" t="s">
        <v>130</v>
      </c>
      <c r="O27" s="328"/>
    </row>
    <row r="28" spans="1:15" s="7" customFormat="1" x14ac:dyDescent="0.25">
      <c r="A28" s="2049">
        <v>2</v>
      </c>
      <c r="B28" s="515" t="s">
        <v>1</v>
      </c>
      <c r="C28" s="2046" t="str">
        <f>F10</f>
        <v>MP6I5ZYZBEU3UXPYFY54</v>
      </c>
      <c r="D28" s="203" t="s">
        <v>130</v>
      </c>
      <c r="E28" s="718" t="s">
        <v>273</v>
      </c>
      <c r="F28" s="913">
        <v>4.0999999999999996</v>
      </c>
      <c r="H28" s="2049">
        <v>2</v>
      </c>
      <c r="I28" s="2046" t="s">
        <v>93</v>
      </c>
      <c r="J28" s="934" t="s">
        <v>130</v>
      </c>
      <c r="K28" s="139"/>
      <c r="L28" s="2049">
        <v>2</v>
      </c>
      <c r="M28" s="90" t="s">
        <v>93</v>
      </c>
      <c r="N28" s="1156" t="s">
        <v>130</v>
      </c>
      <c r="O28" s="139"/>
    </row>
    <row r="29" spans="1:15" s="7" customFormat="1" x14ac:dyDescent="0.25">
      <c r="A29" s="2049">
        <v>3</v>
      </c>
      <c r="B29" s="515" t="s">
        <v>40</v>
      </c>
      <c r="C29" s="2046" t="str">
        <f>F10</f>
        <v>MP6I5ZYZBEU3UXPYFY54</v>
      </c>
      <c r="D29" s="203" t="s">
        <v>130</v>
      </c>
      <c r="E29" s="718"/>
      <c r="F29" s="913">
        <v>4.0999999999999996</v>
      </c>
      <c r="H29" s="2049">
        <v>3</v>
      </c>
      <c r="I29" s="2046" t="s">
        <v>93</v>
      </c>
      <c r="J29" s="934" t="s">
        <v>130</v>
      </c>
      <c r="K29" s="139"/>
      <c r="L29" s="2049">
        <v>3</v>
      </c>
      <c r="M29" s="90" t="s">
        <v>93</v>
      </c>
      <c r="N29" s="1156" t="s">
        <v>130</v>
      </c>
      <c r="O29" s="139"/>
    </row>
    <row r="30" spans="1:15" s="7" customFormat="1" x14ac:dyDescent="0.25">
      <c r="A30" s="2049">
        <v>4</v>
      </c>
      <c r="B30" s="515" t="s">
        <v>12</v>
      </c>
      <c r="C30" s="2046" t="s">
        <v>106</v>
      </c>
      <c r="D30" s="203" t="s">
        <v>130</v>
      </c>
      <c r="E30" s="718"/>
      <c r="F30" s="913"/>
      <c r="H30" s="2049">
        <v>4</v>
      </c>
      <c r="I30" s="2050" t="s">
        <v>106</v>
      </c>
      <c r="J30" s="934" t="s">
        <v>130</v>
      </c>
      <c r="K30" s="139"/>
      <c r="L30" s="2049">
        <v>4</v>
      </c>
      <c r="M30" s="1162" t="s">
        <v>593</v>
      </c>
      <c r="N30" s="1173" t="s">
        <v>723</v>
      </c>
      <c r="O30" s="139"/>
    </row>
    <row r="31" spans="1:15" s="7" customFormat="1" x14ac:dyDescent="0.25">
      <c r="A31" s="2049">
        <v>5</v>
      </c>
      <c r="B31" s="515" t="s">
        <v>2</v>
      </c>
      <c r="C31" s="2046" t="s">
        <v>107</v>
      </c>
      <c r="D31" s="203" t="s">
        <v>130</v>
      </c>
      <c r="E31" s="718"/>
      <c r="F31" s="913"/>
      <c r="H31" s="2049">
        <v>5</v>
      </c>
      <c r="I31" s="2050" t="s">
        <v>107</v>
      </c>
      <c r="J31" s="934" t="s">
        <v>130</v>
      </c>
      <c r="K31" s="139"/>
      <c r="L31" s="2049">
        <v>5</v>
      </c>
      <c r="M31" s="1162" t="s">
        <v>593</v>
      </c>
      <c r="N31" s="1173" t="s">
        <v>723</v>
      </c>
      <c r="O31" s="139"/>
    </row>
    <row r="32" spans="1:15" s="7" customFormat="1" x14ac:dyDescent="0.25">
      <c r="A32" s="2049">
        <v>6</v>
      </c>
      <c r="B32" s="515" t="s">
        <v>419</v>
      </c>
      <c r="C32" s="2065"/>
      <c r="D32" s="203" t="s">
        <v>44</v>
      </c>
      <c r="E32" s="328"/>
      <c r="F32" s="913"/>
      <c r="H32" s="2049">
        <v>6</v>
      </c>
      <c r="I32" s="2065"/>
      <c r="J32" s="934" t="s">
        <v>44</v>
      </c>
      <c r="K32" s="139"/>
      <c r="L32" s="2049">
        <v>6</v>
      </c>
      <c r="M32" s="1162" t="s">
        <v>593</v>
      </c>
      <c r="N32" s="1173" t="s">
        <v>723</v>
      </c>
      <c r="O32" s="139"/>
    </row>
    <row r="33" spans="1:15" s="7" customFormat="1" x14ac:dyDescent="0.25">
      <c r="A33" s="2049">
        <v>7</v>
      </c>
      <c r="B33" s="515" t="s">
        <v>420</v>
      </c>
      <c r="C33" s="2065"/>
      <c r="D33" s="203" t="s">
        <v>43</v>
      </c>
      <c r="E33" s="328" t="s">
        <v>273</v>
      </c>
      <c r="F33" s="913"/>
      <c r="H33" s="2049">
        <v>7</v>
      </c>
      <c r="I33" s="2065"/>
      <c r="J33" s="934" t="s">
        <v>43</v>
      </c>
      <c r="K33" s="139"/>
      <c r="L33" s="2049">
        <v>7</v>
      </c>
      <c r="M33" s="1162" t="s">
        <v>593</v>
      </c>
      <c r="N33" s="1173" t="s">
        <v>723</v>
      </c>
      <c r="O33" s="139"/>
    </row>
    <row r="34" spans="1:15" s="7" customFormat="1" x14ac:dyDescent="0.25">
      <c r="A34" s="2049">
        <v>8</v>
      </c>
      <c r="B34" s="515" t="s">
        <v>421</v>
      </c>
      <c r="C34" s="2065"/>
      <c r="D34" s="203" t="s">
        <v>43</v>
      </c>
      <c r="E34" s="328" t="s">
        <v>273</v>
      </c>
      <c r="F34" s="913"/>
      <c r="H34" s="2049">
        <v>8</v>
      </c>
      <c r="I34" s="2065"/>
      <c r="J34" s="934" t="s">
        <v>43</v>
      </c>
      <c r="K34" s="139"/>
      <c r="L34" s="2049">
        <v>8</v>
      </c>
      <c r="M34" s="1162" t="s">
        <v>593</v>
      </c>
      <c r="N34" s="1173" t="s">
        <v>723</v>
      </c>
      <c r="O34" s="139"/>
    </row>
    <row r="35" spans="1:15" s="7" customFormat="1" x14ac:dyDescent="0.25">
      <c r="A35" s="2049">
        <v>9</v>
      </c>
      <c r="B35" s="515" t="s">
        <v>5</v>
      </c>
      <c r="C35" s="2064" t="s">
        <v>109</v>
      </c>
      <c r="D35" s="203" t="s">
        <v>130</v>
      </c>
      <c r="E35" s="328"/>
      <c r="F35" s="913">
        <v>6.17</v>
      </c>
      <c r="H35" s="2049">
        <v>9</v>
      </c>
      <c r="I35" s="2046" t="s">
        <v>109</v>
      </c>
      <c r="J35" s="934" t="s">
        <v>130</v>
      </c>
      <c r="K35" s="139"/>
      <c r="L35" s="2049">
        <v>9</v>
      </c>
      <c r="M35" s="1162" t="s">
        <v>593</v>
      </c>
      <c r="N35" s="1173" t="s">
        <v>723</v>
      </c>
      <c r="O35" s="139"/>
    </row>
    <row r="36" spans="1:15" s="7" customFormat="1" x14ac:dyDescent="0.25">
      <c r="A36" s="2049">
        <v>10</v>
      </c>
      <c r="B36" s="515" t="s">
        <v>6</v>
      </c>
      <c r="C36" s="2064" t="s">
        <v>93</v>
      </c>
      <c r="D36" s="203" t="s">
        <v>130</v>
      </c>
      <c r="E36" s="328" t="s">
        <v>273</v>
      </c>
      <c r="F36" s="913">
        <v>4.0999999999999996</v>
      </c>
      <c r="H36" s="2049">
        <v>10</v>
      </c>
      <c r="I36" s="2046" t="s">
        <v>93</v>
      </c>
      <c r="J36" s="934" t="s">
        <v>130</v>
      </c>
      <c r="K36" s="139"/>
      <c r="L36" s="2049">
        <v>10</v>
      </c>
      <c r="M36" s="1162" t="s">
        <v>593</v>
      </c>
      <c r="N36" s="1173" t="s">
        <v>723</v>
      </c>
      <c r="O36" s="139"/>
    </row>
    <row r="37" spans="1:15" s="7" customFormat="1" x14ac:dyDescent="0.25">
      <c r="A37" s="2049">
        <v>11</v>
      </c>
      <c r="B37" s="515" t="s">
        <v>7</v>
      </c>
      <c r="C37" s="2064" t="str">
        <f>F11</f>
        <v>DL6FFRRLF74S01HE2M14</v>
      </c>
      <c r="D37" s="203" t="s">
        <v>130</v>
      </c>
      <c r="E37" s="328"/>
      <c r="F37" s="913">
        <v>4.0999999999999996</v>
      </c>
      <c r="H37" s="2049">
        <v>11</v>
      </c>
      <c r="I37" s="2046" t="s">
        <v>97</v>
      </c>
      <c r="J37" s="934" t="s">
        <v>130</v>
      </c>
      <c r="K37" s="139"/>
      <c r="L37" s="2049">
        <v>11</v>
      </c>
      <c r="M37" s="2046" t="s">
        <v>97</v>
      </c>
      <c r="N37" s="1174" t="s">
        <v>130</v>
      </c>
      <c r="O37" s="139"/>
    </row>
    <row r="38" spans="1:15" s="7" customFormat="1" x14ac:dyDescent="0.25">
      <c r="A38" s="2049">
        <v>12</v>
      </c>
      <c r="B38" s="515" t="s">
        <v>46</v>
      </c>
      <c r="C38" s="2064" t="s">
        <v>108</v>
      </c>
      <c r="D38" s="203" t="s">
        <v>130</v>
      </c>
      <c r="E38" s="328"/>
      <c r="F38" s="913"/>
      <c r="H38" s="2049">
        <v>12</v>
      </c>
      <c r="I38" s="2046" t="s">
        <v>108</v>
      </c>
      <c r="J38" s="934" t="s">
        <v>130</v>
      </c>
      <c r="K38" s="139"/>
      <c r="L38" s="2049">
        <v>12</v>
      </c>
      <c r="M38" s="1162" t="s">
        <v>593</v>
      </c>
      <c r="N38" s="1173" t="s">
        <v>723</v>
      </c>
      <c r="O38" s="139"/>
    </row>
    <row r="39" spans="1:15" s="7" customFormat="1" x14ac:dyDescent="0.25">
      <c r="A39" s="2049">
        <v>13</v>
      </c>
      <c r="B39" s="515" t="s">
        <v>8</v>
      </c>
      <c r="C39" s="2065"/>
      <c r="D39" s="203" t="s">
        <v>43</v>
      </c>
      <c r="E39" s="328" t="s">
        <v>273</v>
      </c>
      <c r="F39" s="913">
        <v>4.0999999999999996</v>
      </c>
      <c r="H39" s="2049">
        <v>13</v>
      </c>
      <c r="I39" s="2065"/>
      <c r="J39" s="934" t="s">
        <v>43</v>
      </c>
      <c r="K39" s="139"/>
      <c r="L39" s="2049">
        <v>13</v>
      </c>
      <c r="M39" s="1162" t="s">
        <v>593</v>
      </c>
      <c r="N39" s="1156" t="s">
        <v>723</v>
      </c>
      <c r="O39" s="139"/>
    </row>
    <row r="40" spans="1:15" s="7" customFormat="1" x14ac:dyDescent="0.25">
      <c r="A40" s="2049">
        <v>14</v>
      </c>
      <c r="B40" s="515" t="s">
        <v>9</v>
      </c>
      <c r="C40" s="2065"/>
      <c r="D40" s="203" t="s">
        <v>43</v>
      </c>
      <c r="E40" s="328"/>
      <c r="F40" s="913"/>
      <c r="H40" s="2049">
        <v>14</v>
      </c>
      <c r="I40" s="89"/>
      <c r="J40" s="934" t="s">
        <v>43</v>
      </c>
      <c r="K40" s="139"/>
      <c r="L40" s="2049">
        <v>14</v>
      </c>
      <c r="M40" s="1162" t="s">
        <v>593</v>
      </c>
      <c r="N40" s="1156" t="s">
        <v>723</v>
      </c>
      <c r="O40" s="139"/>
    </row>
    <row r="41" spans="1:15" s="7" customFormat="1" x14ac:dyDescent="0.25">
      <c r="A41" s="2049">
        <v>15</v>
      </c>
      <c r="B41" s="515" t="s">
        <v>10</v>
      </c>
      <c r="C41" s="2065"/>
      <c r="D41" s="203" t="s">
        <v>43</v>
      </c>
      <c r="E41" s="328"/>
      <c r="F41" s="913" t="s">
        <v>1116</v>
      </c>
      <c r="H41" s="2049">
        <v>15</v>
      </c>
      <c r="I41" s="2065"/>
      <c r="J41" s="934" t="s">
        <v>43</v>
      </c>
      <c r="K41" s="139"/>
      <c r="L41" s="2049">
        <v>15</v>
      </c>
      <c r="M41" s="1162" t="s">
        <v>593</v>
      </c>
      <c r="N41" s="1156" t="s">
        <v>723</v>
      </c>
      <c r="O41" s="139"/>
    </row>
    <row r="42" spans="1:15" s="7" customFormat="1" x14ac:dyDescent="0.25">
      <c r="A42" s="2049">
        <v>16</v>
      </c>
      <c r="B42" s="515" t="s">
        <v>41</v>
      </c>
      <c r="C42" s="2065"/>
      <c r="D42" s="203" t="s">
        <v>44</v>
      </c>
      <c r="E42" s="328"/>
      <c r="F42" s="913"/>
      <c r="H42" s="2049">
        <v>16</v>
      </c>
      <c r="I42" s="2065"/>
      <c r="J42" s="934" t="s">
        <v>44</v>
      </c>
      <c r="K42" s="139"/>
      <c r="L42" s="2049">
        <v>16</v>
      </c>
      <c r="M42" s="1162" t="s">
        <v>593</v>
      </c>
      <c r="N42" s="1156" t="s">
        <v>723</v>
      </c>
      <c r="O42" s="139"/>
    </row>
    <row r="43" spans="1:15" s="7" customFormat="1" x14ac:dyDescent="0.25">
      <c r="A43" s="2049">
        <v>17</v>
      </c>
      <c r="B43" s="515" t="s">
        <v>11</v>
      </c>
      <c r="C43" s="2059" t="str">
        <f>C29</f>
        <v>MP6I5ZYZBEU3UXPYFY54</v>
      </c>
      <c r="D43" s="203" t="s">
        <v>43</v>
      </c>
      <c r="E43" s="328" t="s">
        <v>273</v>
      </c>
      <c r="F43" s="913">
        <v>4.4000000000000004</v>
      </c>
      <c r="H43" s="2049">
        <v>17</v>
      </c>
      <c r="I43" s="90" t="s">
        <v>93</v>
      </c>
      <c r="J43" s="934" t="s">
        <v>43</v>
      </c>
      <c r="K43" s="139"/>
      <c r="L43" s="2049">
        <v>17</v>
      </c>
      <c r="M43" s="1162" t="s">
        <v>593</v>
      </c>
      <c r="N43" s="1156" t="s">
        <v>723</v>
      </c>
      <c r="O43" s="139"/>
    </row>
    <row r="44" spans="1:15" s="7" customFormat="1" x14ac:dyDescent="0.25">
      <c r="A44" s="2049">
        <v>18</v>
      </c>
      <c r="B44" s="515" t="s">
        <v>153</v>
      </c>
      <c r="C44" s="69"/>
      <c r="D44" s="203" t="s">
        <v>43</v>
      </c>
      <c r="E44" s="328"/>
      <c r="F44" s="913"/>
      <c r="H44" s="2049">
        <v>18</v>
      </c>
      <c r="I44" s="69"/>
      <c r="J44" s="934" t="s">
        <v>43</v>
      </c>
      <c r="K44" s="139"/>
      <c r="L44" s="2049">
        <v>18</v>
      </c>
      <c r="M44" s="1162" t="s">
        <v>593</v>
      </c>
      <c r="N44" s="203" t="s">
        <v>723</v>
      </c>
      <c r="O44" s="139"/>
    </row>
    <row r="45" spans="1:15" s="7" customFormat="1" x14ac:dyDescent="0.25">
      <c r="A45" s="2197"/>
      <c r="B45" s="2197"/>
      <c r="C45" s="2197"/>
      <c r="D45" s="2197"/>
      <c r="F45" s="47"/>
      <c r="H45" s="544"/>
      <c r="I45" s="535"/>
      <c r="J45" s="157"/>
      <c r="K45" s="139"/>
      <c r="L45" s="544"/>
      <c r="M45" s="134"/>
      <c r="N45" s="2066"/>
      <c r="O45" s="139"/>
    </row>
    <row r="46" spans="1:15" s="7" customFormat="1" x14ac:dyDescent="0.25">
      <c r="A46" s="2049">
        <v>1</v>
      </c>
      <c r="B46" s="515" t="s">
        <v>49</v>
      </c>
      <c r="C46" s="2068" t="s">
        <v>120</v>
      </c>
      <c r="D46" s="934" t="s">
        <v>130</v>
      </c>
      <c r="E46" s="328" t="s">
        <v>273</v>
      </c>
      <c r="F46" s="913" t="s">
        <v>1075</v>
      </c>
      <c r="H46" s="2049">
        <v>1</v>
      </c>
      <c r="I46" s="2046" t="s">
        <v>120</v>
      </c>
      <c r="J46" s="934" t="s">
        <v>130</v>
      </c>
      <c r="K46" s="139"/>
      <c r="L46" s="2049">
        <v>1</v>
      </c>
      <c r="M46" s="2046" t="s">
        <v>120</v>
      </c>
      <c r="N46" s="1156" t="s">
        <v>130</v>
      </c>
      <c r="O46" s="139"/>
    </row>
    <row r="47" spans="1:15" s="7" customFormat="1" x14ac:dyDescent="0.25">
      <c r="A47" s="2049">
        <v>2</v>
      </c>
      <c r="B47" s="515" t="s">
        <v>15</v>
      </c>
      <c r="C47" s="39"/>
      <c r="D47" s="934" t="s">
        <v>44</v>
      </c>
      <c r="F47" s="913"/>
      <c r="H47" s="2049">
        <v>2</v>
      </c>
      <c r="I47" s="2065"/>
      <c r="J47" s="934" t="s">
        <v>44</v>
      </c>
      <c r="K47" s="139"/>
      <c r="L47" s="2049">
        <v>2</v>
      </c>
      <c r="M47" s="1162" t="s">
        <v>593</v>
      </c>
      <c r="N47" s="1156" t="s">
        <v>723</v>
      </c>
      <c r="O47" s="139"/>
    </row>
    <row r="48" spans="1:15" s="7" customFormat="1" x14ac:dyDescent="0.25">
      <c r="A48" s="2049">
        <v>3</v>
      </c>
      <c r="B48" s="515" t="s">
        <v>79</v>
      </c>
      <c r="C48" s="744" t="s">
        <v>613</v>
      </c>
      <c r="D48" s="934" t="s">
        <v>130</v>
      </c>
      <c r="F48" s="913">
        <v>9.1999999999999993</v>
      </c>
      <c r="H48" s="2049">
        <v>3</v>
      </c>
      <c r="I48" s="1355" t="s">
        <v>615</v>
      </c>
      <c r="J48" s="934" t="s">
        <v>130</v>
      </c>
      <c r="K48" s="328"/>
      <c r="L48" s="2049">
        <v>3</v>
      </c>
      <c r="M48" s="1622" t="s">
        <v>667</v>
      </c>
      <c r="N48" s="1250" t="s">
        <v>130</v>
      </c>
      <c r="O48" s="328"/>
    </row>
    <row r="49" spans="1:15" s="7" customFormat="1" x14ac:dyDescent="0.25">
      <c r="A49" s="2049">
        <v>4</v>
      </c>
      <c r="B49" s="515" t="s">
        <v>34</v>
      </c>
      <c r="C49" s="931" t="s">
        <v>110</v>
      </c>
      <c r="D49" s="934" t="s">
        <v>130</v>
      </c>
      <c r="F49" s="913" t="s">
        <v>1098</v>
      </c>
      <c r="H49" s="2049">
        <v>4</v>
      </c>
      <c r="I49" s="2050" t="s">
        <v>110</v>
      </c>
      <c r="J49" s="934" t="s">
        <v>130</v>
      </c>
      <c r="K49" s="139"/>
      <c r="L49" s="2049">
        <v>4</v>
      </c>
      <c r="M49" s="1162" t="s">
        <v>593</v>
      </c>
      <c r="N49" s="1156" t="s">
        <v>723</v>
      </c>
      <c r="O49" s="139"/>
    </row>
    <row r="50" spans="1:15" s="7" customFormat="1" x14ac:dyDescent="0.25">
      <c r="A50" s="2049">
        <v>5</v>
      </c>
      <c r="B50" s="515" t="s">
        <v>16</v>
      </c>
      <c r="C50" s="2068" t="b">
        <v>0</v>
      </c>
      <c r="D50" s="934" t="s">
        <v>130</v>
      </c>
      <c r="F50" s="913"/>
      <c r="H50" s="2049">
        <v>5</v>
      </c>
      <c r="I50" s="2050" t="b">
        <v>0</v>
      </c>
      <c r="J50" s="934" t="s">
        <v>130</v>
      </c>
      <c r="K50" s="139"/>
      <c r="L50" s="2049">
        <v>5</v>
      </c>
      <c r="M50" s="1162" t="s">
        <v>593</v>
      </c>
      <c r="N50" s="1156" t="s">
        <v>723</v>
      </c>
      <c r="O50" s="139"/>
    </row>
    <row r="51" spans="1:15" s="7" customFormat="1" x14ac:dyDescent="0.25">
      <c r="A51" s="2049">
        <v>6</v>
      </c>
      <c r="B51" s="515" t="s">
        <v>50</v>
      </c>
      <c r="C51" s="39"/>
      <c r="D51" s="934" t="s">
        <v>44</v>
      </c>
      <c r="F51" s="913"/>
      <c r="H51" s="2049">
        <v>6</v>
      </c>
      <c r="I51" s="2065"/>
      <c r="J51" s="934" t="s">
        <v>44</v>
      </c>
      <c r="K51" s="139"/>
      <c r="L51" s="2049">
        <v>6</v>
      </c>
      <c r="M51" s="1162" t="s">
        <v>593</v>
      </c>
      <c r="N51" s="1156" t="s">
        <v>723</v>
      </c>
      <c r="O51" s="139"/>
    </row>
    <row r="52" spans="1:15" s="7" customFormat="1" x14ac:dyDescent="0.25">
      <c r="A52" s="2049">
        <v>7</v>
      </c>
      <c r="B52" s="515" t="s">
        <v>13</v>
      </c>
      <c r="C52" s="39"/>
      <c r="D52" s="934" t="s">
        <v>44</v>
      </c>
      <c r="F52" s="913"/>
      <c r="H52" s="2049">
        <v>7</v>
      </c>
      <c r="I52" s="2065"/>
      <c r="J52" s="934" t="s">
        <v>44</v>
      </c>
      <c r="K52" s="139"/>
      <c r="L52" s="2049">
        <v>7</v>
      </c>
      <c r="M52" s="1162" t="s">
        <v>593</v>
      </c>
      <c r="N52" s="1156" t="s">
        <v>723</v>
      </c>
      <c r="O52" s="139"/>
    </row>
    <row r="53" spans="1:15" s="7" customFormat="1" x14ac:dyDescent="0.25">
      <c r="A53" s="2049">
        <v>8</v>
      </c>
      <c r="B53" s="515" t="s">
        <v>14</v>
      </c>
      <c r="C53" s="186" t="s">
        <v>169</v>
      </c>
      <c r="D53" s="934" t="s">
        <v>130</v>
      </c>
      <c r="E53" s="328" t="s">
        <v>273</v>
      </c>
      <c r="F53" s="913" t="s">
        <v>1102</v>
      </c>
      <c r="H53" s="2049">
        <v>8</v>
      </c>
      <c r="I53" s="2050" t="s">
        <v>169</v>
      </c>
      <c r="J53" s="2081" t="s">
        <v>130</v>
      </c>
      <c r="K53" s="139"/>
      <c r="L53" s="2049">
        <v>8</v>
      </c>
      <c r="M53" s="1162" t="s">
        <v>593</v>
      </c>
      <c r="N53" s="1158" t="s">
        <v>723</v>
      </c>
      <c r="O53" s="139"/>
    </row>
    <row r="54" spans="1:15" s="7" customFormat="1" x14ac:dyDescent="0.25">
      <c r="A54" s="2049">
        <v>9</v>
      </c>
      <c r="B54" s="515" t="s">
        <v>51</v>
      </c>
      <c r="C54" s="931" t="s">
        <v>104</v>
      </c>
      <c r="D54" s="934" t="s">
        <v>130</v>
      </c>
      <c r="E54" s="636"/>
      <c r="F54" s="913" t="s">
        <v>1103</v>
      </c>
      <c r="H54" s="2049">
        <v>9</v>
      </c>
      <c r="I54" s="2067" t="s">
        <v>104</v>
      </c>
      <c r="J54" s="934" t="s">
        <v>130</v>
      </c>
      <c r="K54" s="328" t="s">
        <v>273</v>
      </c>
      <c r="L54" s="2049">
        <v>9</v>
      </c>
      <c r="M54" s="1162" t="s">
        <v>593</v>
      </c>
      <c r="N54" s="1156" t="s">
        <v>723</v>
      </c>
      <c r="O54" s="328"/>
    </row>
    <row r="55" spans="1:15" s="7" customFormat="1" x14ac:dyDescent="0.25">
      <c r="A55" s="2049">
        <v>10</v>
      </c>
      <c r="B55" s="515" t="s">
        <v>35</v>
      </c>
      <c r="C55" s="560"/>
      <c r="D55" s="934" t="s">
        <v>44</v>
      </c>
      <c r="E55" s="636"/>
      <c r="F55" s="913" t="s">
        <v>1104</v>
      </c>
      <c r="H55" s="2049">
        <v>10</v>
      </c>
      <c r="I55" s="2065"/>
      <c r="J55" s="934" t="s">
        <v>44</v>
      </c>
      <c r="K55" s="139"/>
      <c r="L55" s="2049">
        <v>10</v>
      </c>
      <c r="M55" s="1162" t="s">
        <v>593</v>
      </c>
      <c r="N55" s="1156" t="s">
        <v>723</v>
      </c>
      <c r="O55" s="139"/>
    </row>
    <row r="56" spans="1:15" s="7" customFormat="1" x14ac:dyDescent="0.25">
      <c r="A56" s="2049">
        <v>11</v>
      </c>
      <c r="B56" s="515" t="s">
        <v>52</v>
      </c>
      <c r="C56" s="931">
        <v>2011</v>
      </c>
      <c r="D56" s="934" t="s">
        <v>44</v>
      </c>
      <c r="E56" s="636"/>
      <c r="F56" s="913" t="s">
        <v>1104</v>
      </c>
      <c r="H56" s="2049">
        <v>11</v>
      </c>
      <c r="I56" s="2050">
        <v>2011</v>
      </c>
      <c r="J56" s="934" t="s">
        <v>44</v>
      </c>
      <c r="K56" s="139"/>
      <c r="L56" s="2049">
        <v>11</v>
      </c>
      <c r="M56" s="1162" t="s">
        <v>593</v>
      </c>
      <c r="N56" s="1156" t="s">
        <v>723</v>
      </c>
      <c r="O56" s="139"/>
    </row>
    <row r="57" spans="1:15" s="7" customFormat="1" x14ac:dyDescent="0.25">
      <c r="A57" s="2049">
        <v>12</v>
      </c>
      <c r="B57" s="515" t="s">
        <v>53</v>
      </c>
      <c r="C57" s="2058" t="s">
        <v>612</v>
      </c>
      <c r="D57" s="934" t="s">
        <v>130</v>
      </c>
      <c r="F57" s="913" t="s">
        <v>1105</v>
      </c>
      <c r="H57" s="2049">
        <v>12</v>
      </c>
      <c r="I57" s="2058" t="str">
        <f>C57</f>
        <v>2020-04-20T10:55:30Z</v>
      </c>
      <c r="J57" s="934" t="s">
        <v>130</v>
      </c>
      <c r="K57" s="139"/>
      <c r="L57" s="2049">
        <v>12</v>
      </c>
      <c r="M57" s="1162" t="s">
        <v>593</v>
      </c>
      <c r="N57" s="1156" t="s">
        <v>723</v>
      </c>
      <c r="O57" s="139"/>
    </row>
    <row r="58" spans="1:15" s="7" customFormat="1" x14ac:dyDescent="0.25">
      <c r="A58" s="2049">
        <v>13</v>
      </c>
      <c r="B58" s="515" t="s">
        <v>54</v>
      </c>
      <c r="C58" s="720" t="s">
        <v>614</v>
      </c>
      <c r="D58" s="934" t="s">
        <v>130</v>
      </c>
      <c r="F58" s="913"/>
      <c r="H58" s="2049">
        <v>13</v>
      </c>
      <c r="I58" s="720" t="s">
        <v>614</v>
      </c>
      <c r="J58" s="934" t="s">
        <v>130</v>
      </c>
      <c r="K58" s="139"/>
      <c r="L58" s="2049">
        <v>13</v>
      </c>
      <c r="M58" s="1162" t="s">
        <v>593</v>
      </c>
      <c r="N58" s="1156" t="s">
        <v>723</v>
      </c>
      <c r="O58" s="139"/>
    </row>
    <row r="59" spans="1:15" s="7" customFormat="1" x14ac:dyDescent="0.25">
      <c r="A59" s="2049">
        <v>14</v>
      </c>
      <c r="B59" s="515" t="s">
        <v>37</v>
      </c>
      <c r="C59" s="720" t="s">
        <v>615</v>
      </c>
      <c r="D59" s="934" t="s">
        <v>44</v>
      </c>
      <c r="E59" s="717"/>
      <c r="F59" s="913"/>
      <c r="H59" s="2049">
        <v>14</v>
      </c>
      <c r="I59" s="2082" t="s">
        <v>667</v>
      </c>
      <c r="J59" s="934" t="s">
        <v>44</v>
      </c>
      <c r="K59" s="328"/>
      <c r="L59" s="2049">
        <v>14</v>
      </c>
      <c r="M59" s="1162" t="s">
        <v>593</v>
      </c>
      <c r="N59" s="1156" t="s">
        <v>723</v>
      </c>
      <c r="O59" s="328"/>
    </row>
    <row r="60" spans="1:15" s="7" customFormat="1" x14ac:dyDescent="0.25">
      <c r="A60" s="2049">
        <v>15</v>
      </c>
      <c r="B60" s="515" t="s">
        <v>55</v>
      </c>
      <c r="C60" s="1162" t="s">
        <v>901</v>
      </c>
      <c r="D60" s="934" t="s">
        <v>723</v>
      </c>
      <c r="F60" s="913"/>
      <c r="H60" s="2049">
        <v>15</v>
      </c>
      <c r="I60" s="1162" t="s">
        <v>591</v>
      </c>
      <c r="J60" s="934" t="s">
        <v>723</v>
      </c>
      <c r="K60" s="139"/>
      <c r="L60" s="2049">
        <v>15</v>
      </c>
      <c r="M60" s="1622" t="s">
        <v>667</v>
      </c>
      <c r="N60" s="1156" t="s">
        <v>130</v>
      </c>
      <c r="O60" s="139"/>
    </row>
    <row r="61" spans="1:15" s="7" customFormat="1" x14ac:dyDescent="0.25">
      <c r="A61" s="2049">
        <v>16</v>
      </c>
      <c r="B61" s="515" t="s">
        <v>56</v>
      </c>
      <c r="C61" s="117"/>
      <c r="D61" s="934" t="s">
        <v>44</v>
      </c>
      <c r="E61" s="328" t="s">
        <v>273</v>
      </c>
      <c r="F61" s="913">
        <v>5.3</v>
      </c>
      <c r="H61" s="2049">
        <v>16</v>
      </c>
      <c r="I61" s="735"/>
      <c r="J61" s="934" t="s">
        <v>44</v>
      </c>
      <c r="K61" s="139"/>
      <c r="L61" s="2049">
        <v>16</v>
      </c>
      <c r="M61" s="1162" t="s">
        <v>593</v>
      </c>
      <c r="N61" s="1156" t="s">
        <v>723</v>
      </c>
      <c r="O61" s="139"/>
    </row>
    <row r="62" spans="1:15" s="7" customFormat="1" x14ac:dyDescent="0.25">
      <c r="A62" s="2049">
        <v>17</v>
      </c>
      <c r="B62" s="515" t="s">
        <v>57</v>
      </c>
      <c r="C62" s="131"/>
      <c r="D62" s="934" t="s">
        <v>43</v>
      </c>
      <c r="E62" s="328" t="s">
        <v>273</v>
      </c>
      <c r="F62" s="913">
        <v>5.4</v>
      </c>
      <c r="H62" s="2049">
        <v>17</v>
      </c>
      <c r="I62" s="735"/>
      <c r="J62" s="934" t="s">
        <v>43</v>
      </c>
      <c r="K62" s="139"/>
      <c r="L62" s="2049">
        <v>17</v>
      </c>
      <c r="M62" s="1162" t="s">
        <v>593</v>
      </c>
      <c r="N62" s="1156" t="s">
        <v>723</v>
      </c>
      <c r="O62" s="139"/>
    </row>
    <row r="63" spans="1:15" s="7" customFormat="1" x14ac:dyDescent="0.25">
      <c r="A63" s="2049">
        <v>18</v>
      </c>
      <c r="B63" s="515" t="s">
        <v>129</v>
      </c>
      <c r="C63" s="931" t="s">
        <v>105</v>
      </c>
      <c r="D63" s="934" t="s">
        <v>130</v>
      </c>
      <c r="E63" s="328" t="s">
        <v>273</v>
      </c>
      <c r="F63" s="913">
        <v>6.3</v>
      </c>
      <c r="H63" s="2049">
        <v>18</v>
      </c>
      <c r="I63" s="2046" t="s">
        <v>105</v>
      </c>
      <c r="J63" s="934" t="s">
        <v>130</v>
      </c>
      <c r="K63" s="139"/>
      <c r="L63" s="2049">
        <v>18</v>
      </c>
      <c r="M63" s="1162" t="s">
        <v>593</v>
      </c>
      <c r="N63" s="1156" t="s">
        <v>723</v>
      </c>
      <c r="O63" s="139"/>
    </row>
    <row r="64" spans="1:15" s="7" customFormat="1" x14ac:dyDescent="0.25">
      <c r="A64" s="2049">
        <v>19</v>
      </c>
      <c r="B64" s="515" t="s">
        <v>17</v>
      </c>
      <c r="C64" s="2068" t="b">
        <v>0</v>
      </c>
      <c r="D64" s="934" t="s">
        <v>130</v>
      </c>
      <c r="E64" s="139"/>
      <c r="F64" s="913"/>
      <c r="H64" s="2049">
        <v>19</v>
      </c>
      <c r="I64" s="2046" t="b">
        <v>0</v>
      </c>
      <c r="J64" s="934" t="s">
        <v>130</v>
      </c>
      <c r="K64" s="139"/>
      <c r="L64" s="2049">
        <v>19</v>
      </c>
      <c r="M64" s="1162" t="s">
        <v>593</v>
      </c>
      <c r="N64" s="1156" t="s">
        <v>723</v>
      </c>
      <c r="O64" s="139"/>
    </row>
    <row r="65" spans="1:15" s="7" customFormat="1" x14ac:dyDescent="0.25">
      <c r="A65" s="2049">
        <v>20</v>
      </c>
      <c r="B65" s="515" t="s">
        <v>18</v>
      </c>
      <c r="C65" s="2068" t="s">
        <v>111</v>
      </c>
      <c r="D65" s="545" t="s">
        <v>130</v>
      </c>
      <c r="E65" s="328" t="s">
        <v>273</v>
      </c>
      <c r="F65" s="913"/>
      <c r="H65" s="2049">
        <v>20</v>
      </c>
      <c r="I65" s="2046" t="s">
        <v>111</v>
      </c>
      <c r="J65" s="545" t="s">
        <v>130</v>
      </c>
      <c r="K65" s="139"/>
      <c r="L65" s="2049">
        <v>20</v>
      </c>
      <c r="M65" s="1162" t="s">
        <v>593</v>
      </c>
      <c r="N65" s="1158" t="s">
        <v>723</v>
      </c>
      <c r="O65" s="139"/>
    </row>
    <row r="66" spans="1:15" s="7" customFormat="1" x14ac:dyDescent="0.25">
      <c r="A66" s="2049">
        <v>21</v>
      </c>
      <c r="B66" s="515" t="s">
        <v>58</v>
      </c>
      <c r="C66" s="2068" t="b">
        <v>0</v>
      </c>
      <c r="D66" s="934" t="s">
        <v>130</v>
      </c>
      <c r="E66" s="139"/>
      <c r="F66" s="913" t="s">
        <v>1106</v>
      </c>
      <c r="H66" s="2049">
        <v>21</v>
      </c>
      <c r="I66" s="2056" t="b">
        <v>0</v>
      </c>
      <c r="J66" s="934" t="s">
        <v>130</v>
      </c>
      <c r="K66" s="139"/>
      <c r="L66" s="2049">
        <v>21</v>
      </c>
      <c r="M66" s="1162" t="s">
        <v>593</v>
      </c>
      <c r="N66" s="1156" t="s">
        <v>723</v>
      </c>
      <c r="O66" s="139"/>
    </row>
    <row r="67" spans="1:15" s="7" customFormat="1" x14ac:dyDescent="0.25">
      <c r="A67" s="2049">
        <v>22</v>
      </c>
      <c r="B67" s="515" t="s">
        <v>619</v>
      </c>
      <c r="C67" s="186" t="s">
        <v>195</v>
      </c>
      <c r="D67" s="934" t="s">
        <v>130</v>
      </c>
      <c r="E67" s="328" t="s">
        <v>273</v>
      </c>
      <c r="F67" s="913" t="s">
        <v>1082</v>
      </c>
      <c r="H67" s="2049">
        <v>22</v>
      </c>
      <c r="I67" s="2050" t="s">
        <v>195</v>
      </c>
      <c r="J67" s="934" t="s">
        <v>130</v>
      </c>
      <c r="K67" s="139"/>
      <c r="L67" s="2049">
        <v>22</v>
      </c>
      <c r="M67" s="1162" t="s">
        <v>593</v>
      </c>
      <c r="N67" s="1156" t="s">
        <v>723</v>
      </c>
      <c r="O67" s="139"/>
    </row>
    <row r="68" spans="1:15" s="7" customFormat="1" x14ac:dyDescent="0.25">
      <c r="A68" s="2049">
        <v>23</v>
      </c>
      <c r="B68" s="515" t="s">
        <v>59</v>
      </c>
      <c r="C68" s="2078">
        <f>C23</f>
        <v>-6.1000000000000004E-3</v>
      </c>
      <c r="D68" s="934" t="s">
        <v>44</v>
      </c>
      <c r="F68" s="913" t="s">
        <v>1107</v>
      </c>
      <c r="H68" s="2049">
        <v>23</v>
      </c>
      <c r="I68" s="1624">
        <v>0</v>
      </c>
      <c r="J68" s="934" t="s">
        <v>44</v>
      </c>
      <c r="K68" s="328" t="s">
        <v>273</v>
      </c>
      <c r="L68" s="2049">
        <v>23</v>
      </c>
      <c r="M68" s="1162" t="s">
        <v>593</v>
      </c>
      <c r="N68" s="1156" t="s">
        <v>723</v>
      </c>
      <c r="O68" s="139"/>
    </row>
    <row r="69" spans="1:15" s="7" customFormat="1" x14ac:dyDescent="0.25">
      <c r="A69" s="2049">
        <v>24</v>
      </c>
      <c r="B69" s="515" t="s">
        <v>60</v>
      </c>
      <c r="C69" s="931" t="s">
        <v>112</v>
      </c>
      <c r="D69" s="934" t="s">
        <v>44</v>
      </c>
      <c r="F69" s="913"/>
      <c r="H69" s="2049">
        <v>24</v>
      </c>
      <c r="I69" s="2046" t="s">
        <v>112</v>
      </c>
      <c r="J69" s="545" t="s">
        <v>44</v>
      </c>
      <c r="K69" s="139"/>
      <c r="L69" s="2049">
        <v>24</v>
      </c>
      <c r="M69" s="1162" t="s">
        <v>593</v>
      </c>
      <c r="N69" s="1156" t="s">
        <v>723</v>
      </c>
      <c r="O69" s="139"/>
    </row>
    <row r="70" spans="1:15" s="7" customFormat="1" x14ac:dyDescent="0.25">
      <c r="A70" s="2049">
        <v>25</v>
      </c>
      <c r="B70" s="515" t="s">
        <v>61</v>
      </c>
      <c r="C70" s="39"/>
      <c r="D70" s="934" t="s">
        <v>44</v>
      </c>
      <c r="F70" s="913"/>
      <c r="H70" s="2049">
        <v>25</v>
      </c>
      <c r="I70" s="2065"/>
      <c r="J70" s="545" t="s">
        <v>44</v>
      </c>
      <c r="K70" s="139"/>
      <c r="L70" s="2049">
        <v>25</v>
      </c>
      <c r="M70" s="1162" t="s">
        <v>593</v>
      </c>
      <c r="N70" s="1156" t="s">
        <v>723</v>
      </c>
      <c r="O70" s="139"/>
    </row>
    <row r="71" spans="1:15" s="7" customFormat="1" x14ac:dyDescent="0.25">
      <c r="A71" s="2049">
        <v>26</v>
      </c>
      <c r="B71" s="515" t="s">
        <v>62</v>
      </c>
      <c r="C71" s="39"/>
      <c r="D71" s="934" t="s">
        <v>44</v>
      </c>
      <c r="F71" s="913"/>
      <c r="H71" s="2049">
        <v>26</v>
      </c>
      <c r="I71" s="2065"/>
      <c r="J71" s="545" t="s">
        <v>44</v>
      </c>
      <c r="K71" s="139"/>
      <c r="L71" s="2049">
        <v>26</v>
      </c>
      <c r="M71" s="1162" t="s">
        <v>593</v>
      </c>
      <c r="N71" s="1156" t="s">
        <v>723</v>
      </c>
      <c r="O71" s="139"/>
    </row>
    <row r="72" spans="1:15" s="7" customFormat="1" x14ac:dyDescent="0.25">
      <c r="A72" s="2049">
        <v>27</v>
      </c>
      <c r="B72" s="515" t="s">
        <v>63</v>
      </c>
      <c r="C72" s="39"/>
      <c r="D72" s="934" t="s">
        <v>44</v>
      </c>
      <c r="F72" s="913"/>
      <c r="H72" s="2049">
        <v>27</v>
      </c>
      <c r="I72" s="2065"/>
      <c r="J72" s="545" t="s">
        <v>44</v>
      </c>
      <c r="K72" s="139"/>
      <c r="L72" s="2049">
        <v>27</v>
      </c>
      <c r="M72" s="1162" t="s">
        <v>593</v>
      </c>
      <c r="N72" s="1156" t="s">
        <v>723</v>
      </c>
      <c r="O72" s="139"/>
    </row>
    <row r="73" spans="1:15" s="7" customFormat="1" x14ac:dyDescent="0.25">
      <c r="A73" s="2049">
        <v>28</v>
      </c>
      <c r="B73" s="515" t="s">
        <v>64</v>
      </c>
      <c r="C73" s="39"/>
      <c r="D73" s="934" t="s">
        <v>44</v>
      </c>
      <c r="F73" s="913"/>
      <c r="H73" s="2049">
        <v>28</v>
      </c>
      <c r="I73" s="2065"/>
      <c r="J73" s="934" t="s">
        <v>44</v>
      </c>
      <c r="K73" s="139"/>
      <c r="L73" s="2049">
        <v>28</v>
      </c>
      <c r="M73" s="1162" t="s">
        <v>593</v>
      </c>
      <c r="N73" s="1156" t="s">
        <v>723</v>
      </c>
      <c r="O73" s="139"/>
    </row>
    <row r="74" spans="1:15" s="7" customFormat="1" x14ac:dyDescent="0.25">
      <c r="A74" s="2049">
        <v>29</v>
      </c>
      <c r="B74" s="515" t="s">
        <v>65</v>
      </c>
      <c r="C74" s="39"/>
      <c r="D74" s="934" t="s">
        <v>44</v>
      </c>
      <c r="F74" s="913"/>
      <c r="H74" s="2049">
        <v>29</v>
      </c>
      <c r="I74" s="2065"/>
      <c r="J74" s="934" t="s">
        <v>44</v>
      </c>
      <c r="K74" s="139"/>
      <c r="L74" s="2049">
        <v>29</v>
      </c>
      <c r="M74" s="1162" t="s">
        <v>593</v>
      </c>
      <c r="N74" s="1156" t="s">
        <v>723</v>
      </c>
      <c r="O74" s="139"/>
    </row>
    <row r="75" spans="1:15" s="7" customFormat="1" x14ac:dyDescent="0.25">
      <c r="A75" s="2049">
        <v>30</v>
      </c>
      <c r="B75" s="515" t="s">
        <v>66</v>
      </c>
      <c r="C75" s="39"/>
      <c r="D75" s="934" t="s">
        <v>44</v>
      </c>
      <c r="F75" s="913"/>
      <c r="H75" s="2049">
        <v>30</v>
      </c>
      <c r="I75" s="2065"/>
      <c r="J75" s="934" t="s">
        <v>44</v>
      </c>
      <c r="K75" s="139"/>
      <c r="L75" s="2049">
        <v>30</v>
      </c>
      <c r="M75" s="1162" t="s">
        <v>593</v>
      </c>
      <c r="N75" s="1156" t="s">
        <v>723</v>
      </c>
      <c r="O75" s="139"/>
    </row>
    <row r="76" spans="1:15" s="7" customFormat="1" x14ac:dyDescent="0.25">
      <c r="A76" s="2049">
        <v>31</v>
      </c>
      <c r="B76" s="515" t="s">
        <v>67</v>
      </c>
      <c r="C76" s="39"/>
      <c r="D76" s="934" t="s">
        <v>44</v>
      </c>
      <c r="F76" s="913"/>
      <c r="H76" s="2049">
        <v>31</v>
      </c>
      <c r="I76" s="2065"/>
      <c r="J76" s="934" t="s">
        <v>44</v>
      </c>
      <c r="K76" s="139"/>
      <c r="L76" s="2049">
        <v>31</v>
      </c>
      <c r="M76" s="1162" t="s">
        <v>593</v>
      </c>
      <c r="N76" s="1156" t="s">
        <v>723</v>
      </c>
      <c r="O76" s="139"/>
    </row>
    <row r="77" spans="1:15" s="7" customFormat="1" x14ac:dyDescent="0.25">
      <c r="A77" s="2049">
        <v>32</v>
      </c>
      <c r="B77" s="515" t="s">
        <v>68</v>
      </c>
      <c r="C77" s="39"/>
      <c r="D77" s="934" t="s">
        <v>44</v>
      </c>
      <c r="F77" s="913"/>
      <c r="H77" s="2049">
        <v>32</v>
      </c>
      <c r="I77" s="2065"/>
      <c r="J77" s="545" t="s">
        <v>44</v>
      </c>
      <c r="K77" s="139"/>
      <c r="L77" s="2049">
        <v>32</v>
      </c>
      <c r="M77" s="1162" t="s">
        <v>593</v>
      </c>
      <c r="N77" s="1156" t="s">
        <v>723</v>
      </c>
      <c r="O77" s="139"/>
    </row>
    <row r="78" spans="1:15" s="7" customFormat="1" x14ac:dyDescent="0.25">
      <c r="A78" s="2049">
        <v>35</v>
      </c>
      <c r="B78" s="515" t="s">
        <v>72</v>
      </c>
      <c r="C78" s="39"/>
      <c r="D78" s="934" t="s">
        <v>43</v>
      </c>
      <c r="F78" s="913"/>
      <c r="H78" s="2049">
        <v>35</v>
      </c>
      <c r="I78" s="2065"/>
      <c r="J78" s="545" t="s">
        <v>43</v>
      </c>
      <c r="K78" s="139"/>
      <c r="L78" s="2049">
        <v>35</v>
      </c>
      <c r="M78" s="1162" t="s">
        <v>593</v>
      </c>
      <c r="N78" s="1156" t="s">
        <v>723</v>
      </c>
      <c r="O78" s="139"/>
    </row>
    <row r="79" spans="1:15" s="7" customFormat="1" x14ac:dyDescent="0.25">
      <c r="A79" s="2049">
        <v>36</v>
      </c>
      <c r="B79" s="515" t="s">
        <v>73</v>
      </c>
      <c r="C79" s="39"/>
      <c r="D79" s="934" t="s">
        <v>44</v>
      </c>
      <c r="F79" s="913"/>
      <c r="H79" s="2049">
        <v>36</v>
      </c>
      <c r="I79" s="2065"/>
      <c r="J79" s="545" t="s">
        <v>44</v>
      </c>
      <c r="K79" s="139"/>
      <c r="L79" s="2049">
        <v>36</v>
      </c>
      <c r="M79" s="1162" t="s">
        <v>593</v>
      </c>
      <c r="N79" s="1156" t="s">
        <v>723</v>
      </c>
      <c r="O79" s="139"/>
    </row>
    <row r="80" spans="1:15" s="7" customFormat="1" x14ac:dyDescent="0.25">
      <c r="A80" s="2049">
        <v>37</v>
      </c>
      <c r="B80" s="515" t="s">
        <v>69</v>
      </c>
      <c r="C80" s="42">
        <f>C21</f>
        <v>10162756.897260273</v>
      </c>
      <c r="D80" s="934" t="s">
        <v>130</v>
      </c>
      <c r="F80" s="913" t="s">
        <v>1108</v>
      </c>
      <c r="H80" s="2049">
        <v>37</v>
      </c>
      <c r="I80" s="2053">
        <v>10162756.897260273</v>
      </c>
      <c r="J80" s="545" t="s">
        <v>130</v>
      </c>
      <c r="K80" s="139"/>
      <c r="L80" s="2049">
        <v>37</v>
      </c>
      <c r="M80" s="1162" t="s">
        <v>593</v>
      </c>
      <c r="N80" s="1156" t="s">
        <v>723</v>
      </c>
      <c r="O80" s="139"/>
    </row>
    <row r="81" spans="1:15" s="7" customFormat="1" x14ac:dyDescent="0.25">
      <c r="A81" s="2049">
        <v>38</v>
      </c>
      <c r="B81" s="515" t="s">
        <v>70</v>
      </c>
      <c r="C81" s="42">
        <f>C24</f>
        <v>10161551.481372736</v>
      </c>
      <c r="D81" s="934" t="s">
        <v>44</v>
      </c>
      <c r="F81" s="913">
        <v>5.7</v>
      </c>
      <c r="H81" s="2049">
        <v>38</v>
      </c>
      <c r="I81" s="534">
        <f>C81</f>
        <v>10161551.481372736</v>
      </c>
      <c r="J81" s="545" t="s">
        <v>44</v>
      </c>
      <c r="K81" s="328" t="s">
        <v>273</v>
      </c>
      <c r="L81" s="2049">
        <v>38</v>
      </c>
      <c r="M81" s="1162" t="s">
        <v>593</v>
      </c>
      <c r="N81" s="1156" t="s">
        <v>723</v>
      </c>
      <c r="O81" s="328"/>
    </row>
    <row r="82" spans="1:15" s="7" customFormat="1" x14ac:dyDescent="0.25">
      <c r="A82" s="2049">
        <v>39</v>
      </c>
      <c r="B82" s="515" t="s">
        <v>71</v>
      </c>
      <c r="C82" s="2068" t="str">
        <f>C22</f>
        <v>EUR</v>
      </c>
      <c r="D82" s="934" t="s">
        <v>130</v>
      </c>
      <c r="F82" s="913">
        <v>5.5</v>
      </c>
      <c r="H82" s="2049">
        <v>39</v>
      </c>
      <c r="I82" s="2046" t="s">
        <v>99</v>
      </c>
      <c r="J82" s="936" t="s">
        <v>130</v>
      </c>
      <c r="K82" s="139"/>
      <c r="L82" s="2049">
        <v>39</v>
      </c>
      <c r="M82" s="1162" t="s">
        <v>593</v>
      </c>
      <c r="N82" s="1156" t="s">
        <v>723</v>
      </c>
      <c r="O82" s="139"/>
    </row>
    <row r="83" spans="1:15" s="7" customFormat="1" x14ac:dyDescent="0.25">
      <c r="A83" s="2049">
        <v>73</v>
      </c>
      <c r="B83" s="515" t="s">
        <v>81</v>
      </c>
      <c r="C83" s="2068" t="b">
        <v>1</v>
      </c>
      <c r="D83" s="545" t="s">
        <v>130</v>
      </c>
      <c r="E83" s="328" t="s">
        <v>273</v>
      </c>
      <c r="F83" s="913">
        <v>6.1</v>
      </c>
      <c r="H83" s="2049">
        <v>73</v>
      </c>
      <c r="I83" s="2050" t="b">
        <v>1</v>
      </c>
      <c r="J83" s="2049" t="s">
        <v>130</v>
      </c>
      <c r="K83" s="139"/>
      <c r="L83" s="2049">
        <v>73</v>
      </c>
      <c r="M83" s="1162" t="s">
        <v>593</v>
      </c>
      <c r="N83" s="1259" t="s">
        <v>723</v>
      </c>
      <c r="O83" s="139"/>
    </row>
    <row r="84" spans="1:15" s="7" customFormat="1" x14ac:dyDescent="0.25">
      <c r="A84" s="2049">
        <v>74</v>
      </c>
      <c r="B84" s="515" t="s">
        <v>78</v>
      </c>
      <c r="C84" s="1162" t="s">
        <v>901</v>
      </c>
      <c r="D84" s="935" t="s">
        <v>723</v>
      </c>
      <c r="F84" s="913"/>
      <c r="H84" s="2049">
        <v>74</v>
      </c>
      <c r="I84" s="1162" t="s">
        <v>591</v>
      </c>
      <c r="J84" s="203" t="s">
        <v>723</v>
      </c>
      <c r="K84" s="139"/>
      <c r="L84" s="2049">
        <v>74</v>
      </c>
      <c r="M84" s="1162" t="s">
        <v>593</v>
      </c>
      <c r="N84" s="1156" t="s">
        <v>723</v>
      </c>
      <c r="O84" s="139"/>
    </row>
    <row r="85" spans="1:15" s="7" customFormat="1" x14ac:dyDescent="0.25">
      <c r="A85" s="2049">
        <v>75</v>
      </c>
      <c r="B85" s="515" t="s">
        <v>19</v>
      </c>
      <c r="C85" s="2068" t="s">
        <v>113</v>
      </c>
      <c r="D85" s="545" t="s">
        <v>44</v>
      </c>
      <c r="F85" s="913"/>
      <c r="H85" s="2049">
        <v>75</v>
      </c>
      <c r="I85" s="1162" t="s">
        <v>591</v>
      </c>
      <c r="J85" s="203" t="s">
        <v>723</v>
      </c>
      <c r="K85" s="139"/>
      <c r="L85" s="2049">
        <v>75</v>
      </c>
      <c r="M85" s="1162" t="s">
        <v>593</v>
      </c>
      <c r="N85" s="1156" t="s">
        <v>723</v>
      </c>
      <c r="O85" s="139"/>
    </row>
    <row r="86" spans="1:15" s="7" customFormat="1" x14ac:dyDescent="0.25">
      <c r="A86" s="2049">
        <v>76</v>
      </c>
      <c r="B86" s="1006" t="s">
        <v>30</v>
      </c>
      <c r="C86" s="39"/>
      <c r="D86" s="545" t="s">
        <v>44</v>
      </c>
      <c r="F86" s="913"/>
      <c r="H86" s="2049">
        <v>76</v>
      </c>
      <c r="I86" s="1162" t="s">
        <v>591</v>
      </c>
      <c r="J86" s="203" t="s">
        <v>723</v>
      </c>
      <c r="K86" s="139"/>
      <c r="L86" s="2049">
        <v>76</v>
      </c>
      <c r="M86" s="1162" t="s">
        <v>593</v>
      </c>
      <c r="N86" s="1156" t="s">
        <v>723</v>
      </c>
      <c r="O86" s="139"/>
    </row>
    <row r="87" spans="1:15" s="7" customFormat="1" x14ac:dyDescent="0.25">
      <c r="A87" s="2049">
        <v>77</v>
      </c>
      <c r="B87" s="1006" t="s">
        <v>31</v>
      </c>
      <c r="C87" s="39"/>
      <c r="D87" s="545" t="s">
        <v>44</v>
      </c>
      <c r="F87" s="913"/>
      <c r="H87" s="2049">
        <v>77</v>
      </c>
      <c r="I87" s="1162" t="s">
        <v>591</v>
      </c>
      <c r="J87" s="203" t="s">
        <v>723</v>
      </c>
      <c r="K87" s="139"/>
      <c r="L87" s="2049">
        <v>77</v>
      </c>
      <c r="M87" s="1162" t="s">
        <v>593</v>
      </c>
      <c r="N87" s="1156" t="s">
        <v>723</v>
      </c>
      <c r="O87" s="139"/>
    </row>
    <row r="88" spans="1:15" s="7" customFormat="1" x14ac:dyDescent="0.25">
      <c r="A88" s="2049">
        <v>78</v>
      </c>
      <c r="B88" s="1006" t="s">
        <v>77</v>
      </c>
      <c r="C88" s="2068" t="str">
        <f>F17</f>
        <v>DE0001102317</v>
      </c>
      <c r="D88" s="545" t="s">
        <v>44</v>
      </c>
      <c r="F88" s="913"/>
      <c r="H88" s="2049">
        <v>78</v>
      </c>
      <c r="I88" s="1162" t="s">
        <v>591</v>
      </c>
      <c r="J88" s="2049" t="s">
        <v>723</v>
      </c>
      <c r="K88" s="139"/>
      <c r="L88" s="2049">
        <v>78</v>
      </c>
      <c r="M88" s="1162" t="s">
        <v>593</v>
      </c>
      <c r="N88" s="1159" t="s">
        <v>723</v>
      </c>
      <c r="O88" s="139"/>
    </row>
    <row r="89" spans="1:15" s="7" customFormat="1" x14ac:dyDescent="0.25">
      <c r="A89" s="2049">
        <v>79</v>
      </c>
      <c r="B89" s="1006" t="s">
        <v>76</v>
      </c>
      <c r="C89" s="2068" t="s">
        <v>118</v>
      </c>
      <c r="D89" s="545" t="s">
        <v>44</v>
      </c>
      <c r="F89" s="913">
        <v>6.12</v>
      </c>
      <c r="H89" s="2049">
        <v>79</v>
      </c>
      <c r="I89" s="1162" t="s">
        <v>591</v>
      </c>
      <c r="J89" s="2049" t="s">
        <v>723</v>
      </c>
      <c r="K89" s="139"/>
      <c r="L89" s="2049">
        <v>79</v>
      </c>
      <c r="M89" s="1162" t="s">
        <v>593</v>
      </c>
      <c r="N89" s="1159" t="s">
        <v>723</v>
      </c>
      <c r="O89" s="139"/>
    </row>
    <row r="90" spans="1:15" s="7" customFormat="1" x14ac:dyDescent="0.25">
      <c r="A90" s="2049">
        <v>83</v>
      </c>
      <c r="B90" s="1006" t="s">
        <v>20</v>
      </c>
      <c r="C90" s="42">
        <f>-C19</f>
        <v>-10000000</v>
      </c>
      <c r="D90" s="545" t="s">
        <v>44</v>
      </c>
      <c r="F90" s="913" t="s">
        <v>1111</v>
      </c>
      <c r="H90" s="2049">
        <v>83</v>
      </c>
      <c r="I90" s="1162" t="s">
        <v>591</v>
      </c>
      <c r="J90" s="2049" t="s">
        <v>723</v>
      </c>
      <c r="K90" s="328"/>
      <c r="L90" s="2049">
        <v>83</v>
      </c>
      <c r="M90" s="1162" t="s">
        <v>593</v>
      </c>
      <c r="N90" s="1160" t="s">
        <v>723</v>
      </c>
      <c r="O90" s="328"/>
    </row>
    <row r="91" spans="1:15" s="7" customFormat="1" x14ac:dyDescent="0.25">
      <c r="A91" s="2049">
        <v>85</v>
      </c>
      <c r="B91" s="515" t="s">
        <v>21</v>
      </c>
      <c r="C91" s="2068" t="s">
        <v>99</v>
      </c>
      <c r="D91" s="545" t="s">
        <v>43</v>
      </c>
      <c r="E91" s="328"/>
      <c r="F91" s="913">
        <v>6.5</v>
      </c>
      <c r="H91" s="2049">
        <v>85</v>
      </c>
      <c r="I91" s="1162" t="s">
        <v>591</v>
      </c>
      <c r="J91" s="203" t="s">
        <v>723</v>
      </c>
      <c r="K91" s="139"/>
      <c r="L91" s="2049">
        <v>85</v>
      </c>
      <c r="M91" s="1162" t="s">
        <v>593</v>
      </c>
      <c r="N91" s="1156" t="s">
        <v>723</v>
      </c>
      <c r="O91" s="139"/>
    </row>
    <row r="92" spans="1:15" s="7" customFormat="1" x14ac:dyDescent="0.25">
      <c r="A92" s="2049">
        <v>86</v>
      </c>
      <c r="B92" s="515" t="s">
        <v>22</v>
      </c>
      <c r="C92" s="39"/>
      <c r="D92" s="545" t="s">
        <v>43</v>
      </c>
      <c r="E92" s="328" t="s">
        <v>273</v>
      </c>
      <c r="F92" s="913">
        <v>6.6</v>
      </c>
      <c r="H92" s="2049">
        <v>86</v>
      </c>
      <c r="I92" s="1162" t="s">
        <v>591</v>
      </c>
      <c r="J92" s="1253" t="s">
        <v>723</v>
      </c>
      <c r="K92" s="139"/>
      <c r="L92" s="2049">
        <v>86</v>
      </c>
      <c r="M92" s="1162" t="s">
        <v>593</v>
      </c>
      <c r="N92" s="1886" t="s">
        <v>723</v>
      </c>
      <c r="O92" s="139"/>
    </row>
    <row r="93" spans="1:15" s="7" customFormat="1" x14ac:dyDescent="0.25">
      <c r="A93" s="2049">
        <v>87</v>
      </c>
      <c r="B93" s="515" t="s">
        <v>23</v>
      </c>
      <c r="C93" s="123">
        <f>(C20/C19)*100</f>
        <v>102.13826027397259</v>
      </c>
      <c r="D93" s="545" t="s">
        <v>44</v>
      </c>
      <c r="E93" s="328" t="s">
        <v>273</v>
      </c>
      <c r="F93" s="913">
        <v>6.7</v>
      </c>
      <c r="H93" s="2049">
        <v>87</v>
      </c>
      <c r="I93" s="1162" t="s">
        <v>591</v>
      </c>
      <c r="J93" s="203" t="s">
        <v>723</v>
      </c>
      <c r="K93" s="139"/>
      <c r="L93" s="2049">
        <v>87</v>
      </c>
      <c r="M93" s="1162" t="s">
        <v>593</v>
      </c>
      <c r="N93" s="1156" t="s">
        <v>723</v>
      </c>
      <c r="O93" s="139"/>
    </row>
    <row r="94" spans="1:15" s="7" customFormat="1" x14ac:dyDescent="0.25">
      <c r="A94" s="2049">
        <v>88</v>
      </c>
      <c r="B94" s="515" t="s">
        <v>24</v>
      </c>
      <c r="C94" s="42">
        <f>C20</f>
        <v>10213826.02739726</v>
      </c>
      <c r="D94" s="545" t="s">
        <v>44</v>
      </c>
      <c r="E94" s="328" t="s">
        <v>273</v>
      </c>
      <c r="F94" s="913" t="s">
        <v>1112</v>
      </c>
      <c r="H94" s="2049">
        <v>88</v>
      </c>
      <c r="I94" s="1162" t="s">
        <v>591</v>
      </c>
      <c r="J94" s="203" t="s">
        <v>723</v>
      </c>
      <c r="K94" s="328"/>
      <c r="L94" s="2049">
        <v>88</v>
      </c>
      <c r="M94" s="1162" t="s">
        <v>593</v>
      </c>
      <c r="N94" s="1156" t="s">
        <v>723</v>
      </c>
      <c r="O94" s="328"/>
    </row>
    <row r="95" spans="1:15" s="7" customFormat="1" x14ac:dyDescent="0.25">
      <c r="A95" s="2049">
        <v>89</v>
      </c>
      <c r="B95" s="515" t="s">
        <v>25</v>
      </c>
      <c r="C95" s="2079">
        <v>0.5</v>
      </c>
      <c r="D95" s="545" t="s">
        <v>44</v>
      </c>
      <c r="F95" s="913" t="s">
        <v>1113</v>
      </c>
      <c r="H95" s="2049">
        <v>89</v>
      </c>
      <c r="I95" s="1162" t="s">
        <v>591</v>
      </c>
      <c r="J95" s="2049" t="s">
        <v>723</v>
      </c>
      <c r="K95" s="139"/>
      <c r="L95" s="2049">
        <v>89</v>
      </c>
      <c r="M95" s="1162" t="s">
        <v>593</v>
      </c>
      <c r="N95" s="1160" t="s">
        <v>723</v>
      </c>
      <c r="O95" s="139"/>
    </row>
    <row r="96" spans="1:15" s="7" customFormat="1" x14ac:dyDescent="0.25">
      <c r="A96" s="2049">
        <v>90</v>
      </c>
      <c r="B96" s="515" t="s">
        <v>26</v>
      </c>
      <c r="C96" s="2068" t="s">
        <v>114</v>
      </c>
      <c r="D96" s="545" t="s">
        <v>44</v>
      </c>
      <c r="F96" s="913">
        <v>6.13</v>
      </c>
      <c r="H96" s="2049">
        <v>90</v>
      </c>
      <c r="I96" s="1162" t="s">
        <v>591</v>
      </c>
      <c r="J96" s="203" t="s">
        <v>723</v>
      </c>
      <c r="K96" s="139"/>
      <c r="L96" s="2049">
        <v>90</v>
      </c>
      <c r="M96" s="1162" t="s">
        <v>593</v>
      </c>
      <c r="N96" s="1156" t="s">
        <v>723</v>
      </c>
      <c r="O96" s="139"/>
    </row>
    <row r="97" spans="1:15" s="7" customFormat="1" x14ac:dyDescent="0.25">
      <c r="A97" s="2049">
        <v>91</v>
      </c>
      <c r="B97" s="515" t="s">
        <v>27</v>
      </c>
      <c r="C97" s="228" t="s">
        <v>121</v>
      </c>
      <c r="D97" s="545" t="s">
        <v>44</v>
      </c>
      <c r="E97" s="328" t="s">
        <v>273</v>
      </c>
      <c r="F97" s="913"/>
      <c r="H97" s="2049">
        <v>91</v>
      </c>
      <c r="I97" s="1162" t="s">
        <v>591</v>
      </c>
      <c r="J97" s="2049" t="s">
        <v>723</v>
      </c>
      <c r="K97" s="139"/>
      <c r="L97" s="2049">
        <v>91</v>
      </c>
      <c r="M97" s="1162" t="s">
        <v>593</v>
      </c>
      <c r="N97" s="1160" t="s">
        <v>723</v>
      </c>
      <c r="O97" s="139"/>
    </row>
    <row r="98" spans="1:15" s="7" customFormat="1" x14ac:dyDescent="0.25">
      <c r="A98" s="2049">
        <v>92</v>
      </c>
      <c r="B98" s="515" t="s">
        <v>28</v>
      </c>
      <c r="C98" s="2068" t="s">
        <v>115</v>
      </c>
      <c r="D98" s="545" t="s">
        <v>44</v>
      </c>
      <c r="F98" s="913">
        <v>6.11</v>
      </c>
      <c r="H98" s="2049">
        <v>92</v>
      </c>
      <c r="I98" s="1162" t="s">
        <v>591</v>
      </c>
      <c r="J98" s="2049" t="s">
        <v>723</v>
      </c>
      <c r="K98" s="139"/>
      <c r="L98" s="2049">
        <v>92</v>
      </c>
      <c r="M98" s="1162" t="s">
        <v>593</v>
      </c>
      <c r="N98" s="1160" t="s">
        <v>723</v>
      </c>
      <c r="O98" s="139"/>
    </row>
    <row r="99" spans="1:15" s="7" customFormat="1" x14ac:dyDescent="0.25">
      <c r="A99" s="2049">
        <v>93</v>
      </c>
      <c r="B99" s="515" t="s">
        <v>75</v>
      </c>
      <c r="C99" s="45" t="s">
        <v>119</v>
      </c>
      <c r="D99" s="545" t="s">
        <v>44</v>
      </c>
      <c r="F99" s="1647">
        <v>6.1</v>
      </c>
      <c r="H99" s="2049">
        <v>93</v>
      </c>
      <c r="I99" s="1162" t="s">
        <v>591</v>
      </c>
      <c r="J99" s="2049" t="s">
        <v>723</v>
      </c>
      <c r="K99" s="139"/>
      <c r="L99" s="2049">
        <v>93</v>
      </c>
      <c r="M99" s="1162" t="s">
        <v>593</v>
      </c>
      <c r="N99" s="1160" t="s">
        <v>723</v>
      </c>
      <c r="O99" s="139"/>
    </row>
    <row r="100" spans="1:15" s="7" customFormat="1" x14ac:dyDescent="0.25">
      <c r="A100" s="2049">
        <v>94</v>
      </c>
      <c r="B100" s="515" t="s">
        <v>74</v>
      </c>
      <c r="C100" s="2068" t="s">
        <v>116</v>
      </c>
      <c r="D100" s="545" t="s">
        <v>44</v>
      </c>
      <c r="F100" s="913">
        <v>6.14</v>
      </c>
      <c r="H100" s="2049">
        <v>94</v>
      </c>
      <c r="I100" s="1162" t="s">
        <v>591</v>
      </c>
      <c r="J100" s="203" t="s">
        <v>723</v>
      </c>
      <c r="K100" s="139"/>
      <c r="L100" s="2049">
        <v>94</v>
      </c>
      <c r="M100" s="1162" t="s">
        <v>593</v>
      </c>
      <c r="N100" s="1156" t="s">
        <v>723</v>
      </c>
      <c r="O100" s="139"/>
    </row>
    <row r="101" spans="1:15" s="7" customFormat="1" x14ac:dyDescent="0.25">
      <c r="A101" s="2049">
        <v>95</v>
      </c>
      <c r="B101" s="1006" t="s">
        <v>38</v>
      </c>
      <c r="C101" s="2068" t="b">
        <v>1</v>
      </c>
      <c r="D101" s="545" t="s">
        <v>44</v>
      </c>
      <c r="E101" s="328" t="s">
        <v>273</v>
      </c>
      <c r="F101" s="913">
        <v>6.15</v>
      </c>
      <c r="H101" s="2049">
        <v>95</v>
      </c>
      <c r="I101" s="1162" t="s">
        <v>591</v>
      </c>
      <c r="J101" s="203" t="s">
        <v>723</v>
      </c>
      <c r="K101" s="139"/>
      <c r="L101" s="2049">
        <v>95</v>
      </c>
      <c r="M101" s="1162" t="s">
        <v>593</v>
      </c>
      <c r="N101" s="1156" t="s">
        <v>723</v>
      </c>
      <c r="O101" s="139"/>
    </row>
    <row r="102" spans="1:15" s="7" customFormat="1" x14ac:dyDescent="0.25">
      <c r="A102" s="203">
        <v>96</v>
      </c>
      <c r="B102" s="526" t="s">
        <v>36</v>
      </c>
      <c r="C102" s="39"/>
      <c r="D102" s="545" t="s">
        <v>44</v>
      </c>
      <c r="F102" s="913"/>
      <c r="H102" s="203">
        <v>96</v>
      </c>
      <c r="I102" s="1162" t="s">
        <v>591</v>
      </c>
      <c r="J102" s="2049" t="s">
        <v>723</v>
      </c>
      <c r="K102" s="139"/>
      <c r="L102" s="203">
        <v>96</v>
      </c>
      <c r="M102" s="1162" t="s">
        <v>593</v>
      </c>
      <c r="N102" s="1160" t="s">
        <v>723</v>
      </c>
      <c r="O102" s="139"/>
    </row>
    <row r="103" spans="1:15" s="7" customFormat="1" x14ac:dyDescent="0.25">
      <c r="A103" s="203">
        <v>97</v>
      </c>
      <c r="B103" s="526" t="s">
        <v>32</v>
      </c>
      <c r="C103" s="39"/>
      <c r="D103" s="545" t="s">
        <v>44</v>
      </c>
      <c r="F103" s="913"/>
      <c r="H103" s="203">
        <v>97</v>
      </c>
      <c r="I103" s="1162" t="s">
        <v>591</v>
      </c>
      <c r="J103" s="2049" t="s">
        <v>723</v>
      </c>
      <c r="K103" s="139"/>
      <c r="L103" s="203">
        <v>97</v>
      </c>
      <c r="M103" s="1162" t="s">
        <v>593</v>
      </c>
      <c r="N103" s="1160" t="s">
        <v>723</v>
      </c>
      <c r="O103" s="139"/>
    </row>
    <row r="104" spans="1:15" s="7" customFormat="1" x14ac:dyDescent="0.25">
      <c r="A104" s="203">
        <v>98</v>
      </c>
      <c r="B104" s="526" t="s">
        <v>39</v>
      </c>
      <c r="C104" s="2050" t="s">
        <v>47</v>
      </c>
      <c r="D104" s="934" t="s">
        <v>130</v>
      </c>
      <c r="F104" s="913" t="s">
        <v>1115</v>
      </c>
      <c r="H104" s="203">
        <v>98</v>
      </c>
      <c r="I104" s="2061" t="s">
        <v>42</v>
      </c>
      <c r="J104" s="203" t="s">
        <v>130</v>
      </c>
      <c r="K104" s="139"/>
      <c r="L104" s="203">
        <v>98</v>
      </c>
      <c r="M104" s="2061" t="s">
        <v>48</v>
      </c>
      <c r="N104" s="203" t="s">
        <v>130</v>
      </c>
      <c r="O104" s="139"/>
    </row>
    <row r="105" spans="1:15" s="7" customFormat="1" x14ac:dyDescent="0.25">
      <c r="A105" s="203">
        <v>99</v>
      </c>
      <c r="B105" s="526" t="s">
        <v>29</v>
      </c>
      <c r="C105" s="2050" t="s">
        <v>117</v>
      </c>
      <c r="D105" s="934" t="s">
        <v>130</v>
      </c>
      <c r="F105" s="913">
        <v>8.1</v>
      </c>
      <c r="H105" s="203">
        <v>99</v>
      </c>
      <c r="I105" s="2046" t="s">
        <v>117</v>
      </c>
      <c r="J105" s="203" t="s">
        <v>130</v>
      </c>
      <c r="K105" s="139"/>
      <c r="L105" s="203">
        <v>99</v>
      </c>
      <c r="M105" s="1162" t="s">
        <v>593</v>
      </c>
      <c r="N105" s="203" t="s">
        <v>723</v>
      </c>
      <c r="O105" s="139"/>
    </row>
    <row r="106" spans="1:15" s="7" customFormat="1" x14ac:dyDescent="0.25">
      <c r="A106" s="134" t="s">
        <v>122</v>
      </c>
      <c r="C106" s="63">
        <v>47</v>
      </c>
      <c r="D106" s="53"/>
      <c r="F106" s="134"/>
      <c r="H106" s="134"/>
      <c r="I106" s="63">
        <v>33</v>
      </c>
      <c r="J106" s="63"/>
      <c r="K106" s="2069"/>
      <c r="L106" s="134"/>
      <c r="M106" s="63">
        <v>8</v>
      </c>
      <c r="N106" s="63"/>
      <c r="O106" s="2069"/>
    </row>
    <row r="107" spans="1:15" s="7" customFormat="1" x14ac:dyDescent="0.25">
      <c r="C107" s="152"/>
      <c r="D107" s="54"/>
      <c r="F107" s="134"/>
    </row>
    <row r="108" spans="1:15" s="7" customFormat="1" ht="15.75" customHeight="1" x14ac:dyDescent="0.25">
      <c r="D108" s="226"/>
      <c r="F108" s="134"/>
      <c r="H108" s="2533">
        <v>2.9</v>
      </c>
      <c r="I108" s="2532" t="s">
        <v>1238</v>
      </c>
      <c r="J108" s="2532"/>
    </row>
    <row r="109" spans="1:15" x14ac:dyDescent="0.25">
      <c r="H109" s="2533"/>
      <c r="I109" s="2532"/>
      <c r="J109" s="2532"/>
    </row>
    <row r="110" spans="1:15" ht="15.75" customHeight="1" x14ac:dyDescent="0.25">
      <c r="H110" s="2533"/>
      <c r="I110" s="2532"/>
      <c r="J110" s="2532"/>
    </row>
    <row r="111" spans="1:15" ht="60" customHeight="1" x14ac:dyDescent="0.25">
      <c r="H111" s="712">
        <v>2.23</v>
      </c>
      <c r="I111" s="2536" t="s">
        <v>1239</v>
      </c>
      <c r="J111" s="2537"/>
    </row>
    <row r="112" spans="1:15" x14ac:dyDescent="0.25">
      <c r="H112" s="2535">
        <v>2.38</v>
      </c>
      <c r="I112" s="2534" t="s">
        <v>1201</v>
      </c>
      <c r="J112" s="2534"/>
    </row>
    <row r="113" spans="8:10" x14ac:dyDescent="0.25">
      <c r="H113" s="2535"/>
      <c r="I113" s="2534"/>
      <c r="J113" s="2534"/>
    </row>
    <row r="114" spans="8:10" ht="15.75" customHeight="1" x14ac:dyDescent="0.25"/>
    <row r="116" spans="8:10" ht="15.75" customHeight="1" x14ac:dyDescent="0.25"/>
    <row r="118" spans="8:10" ht="15.75" customHeight="1" x14ac:dyDescent="0.25"/>
  </sheetData>
  <mergeCells count="14">
    <mergeCell ref="A45:D45"/>
    <mergeCell ref="A8:C8"/>
    <mergeCell ref="A17:A18"/>
    <mergeCell ref="B17:B18"/>
    <mergeCell ref="C17:C18"/>
    <mergeCell ref="A26:C26"/>
    <mergeCell ref="H25:N25"/>
    <mergeCell ref="H26:J26"/>
    <mergeCell ref="I108:J110"/>
    <mergeCell ref="H108:H110"/>
    <mergeCell ref="I112:J113"/>
    <mergeCell ref="H112:H113"/>
    <mergeCell ref="L26:N26"/>
    <mergeCell ref="I111:J111"/>
  </mergeCells>
  <pageMargins left="0.23622047244094491" right="0.23622047244094491" top="0.19685039370078741" bottom="0.15748031496062992" header="0.11811023622047245" footer="0.11811023622047245"/>
  <pageSetup paperSize="8" scale="53"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tabColor theme="9" tint="0.39997558519241921"/>
    <pageSetUpPr fitToPage="1"/>
  </sheetPr>
  <dimension ref="A1:AC230"/>
  <sheetViews>
    <sheetView zoomScale="75" zoomScaleNormal="75" workbookViewId="0">
      <selection activeCell="A8" sqref="A8"/>
    </sheetView>
  </sheetViews>
  <sheetFormatPr defaultColWidth="8.85546875" defaultRowHeight="15" x14ac:dyDescent="0.25"/>
  <cols>
    <col min="1" max="1" width="8.28515625" style="7" customWidth="1"/>
    <col min="2" max="2" width="54.42578125" style="7" bestFit="1" customWidth="1"/>
    <col min="3" max="3" width="79.7109375" customWidth="1"/>
    <col min="4" max="4" width="3.140625" style="226" bestFit="1" customWidth="1"/>
    <col min="5" max="5" width="8.42578125" style="230" customWidth="1"/>
    <col min="6" max="6" width="7.7109375" style="7" customWidth="1"/>
    <col min="7" max="7" width="54.7109375" customWidth="1"/>
    <col min="8" max="8" width="3.140625" style="226" bestFit="1" customWidth="1"/>
    <col min="9" max="9" width="8.85546875" style="1909" bestFit="1" customWidth="1"/>
    <col min="10" max="10" width="29.85546875" style="7" bestFit="1" customWidth="1"/>
    <col min="11" max="11" width="10.140625" style="7" customWidth="1"/>
    <col min="12" max="12" width="12" style="7" bestFit="1" customWidth="1"/>
    <col min="13" max="29" width="8.85546875" style="7"/>
  </cols>
  <sheetData>
    <row r="1" spans="1:11" s="7" customFormat="1" x14ac:dyDescent="0.25">
      <c r="D1" s="226"/>
      <c r="E1" s="230"/>
      <c r="I1" s="230"/>
    </row>
    <row r="2" spans="1:11" s="7" customFormat="1" x14ac:dyDescent="0.25">
      <c r="D2" s="226"/>
      <c r="E2" s="230"/>
      <c r="I2" s="230"/>
    </row>
    <row r="3" spans="1:11" s="7" customFormat="1" x14ac:dyDescent="0.25">
      <c r="D3" s="226"/>
      <c r="E3" s="230"/>
      <c r="I3" s="230"/>
    </row>
    <row r="4" spans="1:11" s="7" customFormat="1" ht="18" x14ac:dyDescent="0.25">
      <c r="B4" s="1001" t="s">
        <v>1271</v>
      </c>
      <c r="E4" s="230"/>
      <c r="I4" s="230"/>
    </row>
    <row r="5" spans="1:11" s="7" customFormat="1" x14ac:dyDescent="0.25">
      <c r="D5" s="226"/>
      <c r="E5" s="230"/>
      <c r="I5" s="230"/>
    </row>
    <row r="6" spans="1:11" s="7" customFormat="1" x14ac:dyDescent="0.25">
      <c r="D6" s="226"/>
      <c r="E6" s="230"/>
      <c r="I6" s="230"/>
    </row>
    <row r="7" spans="1:11" s="7" customFormat="1" x14ac:dyDescent="0.25">
      <c r="E7" s="230"/>
      <c r="I7" s="230"/>
    </row>
    <row r="8" spans="1:11" s="134" customFormat="1" ht="15.75" x14ac:dyDescent="0.25">
      <c r="A8" s="1002" t="s">
        <v>131</v>
      </c>
      <c r="D8" s="53"/>
      <c r="E8" s="1002"/>
      <c r="H8" s="53"/>
      <c r="I8" s="1854"/>
    </row>
    <row r="9" spans="1:11" s="134" customFormat="1" ht="15.75" x14ac:dyDescent="0.25">
      <c r="A9" s="908">
        <v>1</v>
      </c>
      <c r="B9" s="710" t="s">
        <v>127</v>
      </c>
      <c r="C9" s="1353" t="s">
        <v>194</v>
      </c>
      <c r="D9" s="53"/>
      <c r="E9" s="53"/>
      <c r="F9" s="1002"/>
      <c r="H9" s="53"/>
      <c r="I9" s="1854"/>
    </row>
    <row r="10" spans="1:11" s="7" customFormat="1" ht="15.75" x14ac:dyDescent="0.25">
      <c r="A10" s="908">
        <v>2</v>
      </c>
      <c r="B10" s="710" t="s">
        <v>90</v>
      </c>
      <c r="C10" s="2030" t="s">
        <v>94</v>
      </c>
      <c r="D10" s="226"/>
      <c r="E10" s="2305" t="s">
        <v>95</v>
      </c>
      <c r="F10" s="2305"/>
      <c r="G10" s="966" t="s">
        <v>93</v>
      </c>
      <c r="H10" s="155"/>
      <c r="I10" s="1854"/>
      <c r="J10" s="979"/>
    </row>
    <row r="11" spans="1:11" s="7" customFormat="1" ht="15.75" x14ac:dyDescent="0.25">
      <c r="A11" s="908">
        <v>3</v>
      </c>
      <c r="B11" s="710" t="s">
        <v>91</v>
      </c>
      <c r="C11" s="2030" t="s">
        <v>96</v>
      </c>
      <c r="D11" s="226"/>
      <c r="E11" s="2305" t="s">
        <v>95</v>
      </c>
      <c r="F11" s="2305"/>
      <c r="G11" s="966" t="s">
        <v>97</v>
      </c>
      <c r="H11" s="155"/>
      <c r="I11" s="1854"/>
      <c r="J11" s="979"/>
    </row>
    <row r="12" spans="1:11" s="7" customFormat="1" ht="15.75" x14ac:dyDescent="0.25">
      <c r="A12" s="908">
        <v>4</v>
      </c>
      <c r="B12" s="710" t="s">
        <v>101</v>
      </c>
      <c r="C12" s="2036">
        <v>43941</v>
      </c>
      <c r="D12" s="226"/>
      <c r="E12" s="1904"/>
      <c r="F12" s="667"/>
      <c r="G12" s="134"/>
      <c r="H12" s="53"/>
      <c r="I12" s="1854"/>
      <c r="J12" s="134"/>
      <c r="K12" s="134"/>
    </row>
    <row r="13" spans="1:11" s="7" customFormat="1" ht="15.75" x14ac:dyDescent="0.25">
      <c r="A13" s="908">
        <v>5</v>
      </c>
      <c r="B13" s="710" t="s">
        <v>123</v>
      </c>
      <c r="C13" s="668">
        <v>0.45520833333333338</v>
      </c>
      <c r="D13" s="226"/>
      <c r="E13" s="1904"/>
      <c r="F13" s="667"/>
      <c r="G13" s="134"/>
      <c r="H13" s="53"/>
      <c r="I13" s="1854"/>
      <c r="J13" s="134"/>
      <c r="K13" s="134"/>
    </row>
    <row r="14" spans="1:11" s="7" customFormat="1" ht="15.75" x14ac:dyDescent="0.25">
      <c r="A14" s="908">
        <v>6</v>
      </c>
      <c r="B14" s="710" t="s">
        <v>124</v>
      </c>
      <c r="C14" s="2036" t="s">
        <v>125</v>
      </c>
      <c r="D14" s="226"/>
      <c r="E14" s="1904"/>
      <c r="F14" s="667"/>
      <c r="G14" s="134"/>
      <c r="H14" s="53"/>
      <c r="I14" s="1854"/>
      <c r="J14" s="134"/>
      <c r="K14" s="134"/>
    </row>
    <row r="15" spans="1:11" s="7" customFormat="1" ht="15.75" x14ac:dyDescent="0.25">
      <c r="A15" s="908">
        <v>7</v>
      </c>
      <c r="B15" s="710" t="s">
        <v>102</v>
      </c>
      <c r="C15" s="2036">
        <v>43942</v>
      </c>
      <c r="D15" s="226"/>
      <c r="E15" s="1904"/>
      <c r="F15" s="667"/>
      <c r="G15" s="134"/>
      <c r="H15" s="53"/>
      <c r="I15" s="1854"/>
      <c r="J15" s="134"/>
      <c r="K15" s="134"/>
    </row>
    <row r="16" spans="1:11" s="7" customFormat="1" ht="15.75" x14ac:dyDescent="0.25">
      <c r="A16" s="908">
        <v>8</v>
      </c>
      <c r="B16" s="1086" t="s">
        <v>103</v>
      </c>
      <c r="C16" s="2072" t="s">
        <v>1180</v>
      </c>
      <c r="D16" s="226"/>
      <c r="E16" s="1904"/>
      <c r="F16" s="667"/>
      <c r="G16" s="134"/>
      <c r="H16" s="53"/>
      <c r="I16" s="1854"/>
      <c r="J16" s="134"/>
      <c r="K16" s="134"/>
    </row>
    <row r="17" spans="1:11" s="7" customFormat="1" ht="15.75" x14ac:dyDescent="0.25">
      <c r="A17" s="2538">
        <v>9</v>
      </c>
      <c r="B17" s="2190" t="s">
        <v>85</v>
      </c>
      <c r="C17" s="2192" t="s">
        <v>98</v>
      </c>
      <c r="D17" s="329"/>
      <c r="E17" s="2303" t="s">
        <v>180</v>
      </c>
      <c r="F17" s="2304"/>
      <c r="G17" s="982" t="s">
        <v>92</v>
      </c>
      <c r="H17" s="155"/>
      <c r="I17" s="1854"/>
      <c r="J17" s="143"/>
      <c r="K17" s="143"/>
    </row>
    <row r="18" spans="1:11" s="7" customFormat="1" ht="15.75" x14ac:dyDescent="0.25">
      <c r="A18" s="2539"/>
      <c r="B18" s="2191"/>
      <c r="C18" s="2193"/>
      <c r="D18" s="329"/>
      <c r="E18" s="2303" t="s">
        <v>181</v>
      </c>
      <c r="F18" s="2304"/>
      <c r="G18" s="805" t="s">
        <v>119</v>
      </c>
      <c r="H18" s="241"/>
      <c r="I18" s="241"/>
      <c r="J18" s="989"/>
      <c r="K18" s="979"/>
    </row>
    <row r="19" spans="1:11" s="7" customFormat="1" ht="15.75" x14ac:dyDescent="0.25">
      <c r="A19" s="908">
        <v>10</v>
      </c>
      <c r="B19" s="1087" t="s">
        <v>86</v>
      </c>
      <c r="C19" s="1088">
        <v>10000000</v>
      </c>
      <c r="D19" s="226"/>
      <c r="E19" s="1904"/>
      <c r="F19" s="670"/>
      <c r="G19" s="134"/>
      <c r="H19" s="53"/>
      <c r="I19" s="1854"/>
      <c r="J19" s="134"/>
      <c r="K19" s="134"/>
    </row>
    <row r="20" spans="1:11" s="7" customFormat="1" ht="15.75" x14ac:dyDescent="0.25">
      <c r="A20" s="908">
        <v>11</v>
      </c>
      <c r="B20" s="710" t="s">
        <v>87</v>
      </c>
      <c r="C20" s="2033">
        <f>(C19*(G20/100))+(C19*((1.5*340)/(100*365)))</f>
        <v>10213826.02739726</v>
      </c>
      <c r="D20" s="226"/>
      <c r="E20" s="2395" t="s">
        <v>100</v>
      </c>
      <c r="F20" s="2395"/>
      <c r="G20" s="986">
        <v>100.741</v>
      </c>
      <c r="H20" s="242"/>
      <c r="I20" s="242"/>
      <c r="J20" s="173"/>
      <c r="K20" s="134"/>
    </row>
    <row r="21" spans="1:11" s="7" customFormat="1" ht="15.75" x14ac:dyDescent="0.25">
      <c r="A21" s="908">
        <v>12</v>
      </c>
      <c r="B21" s="710" t="s">
        <v>83</v>
      </c>
      <c r="C21" s="2033">
        <f>C20*(1-0.005)</f>
        <v>10162756.897260273</v>
      </c>
      <c r="D21" s="226"/>
      <c r="E21" s="2395" t="s">
        <v>89</v>
      </c>
      <c r="F21" s="2395"/>
      <c r="G21" s="806">
        <f>(C20-C21)/C20</f>
        <v>5.0000000000000877E-3</v>
      </c>
      <c r="H21" s="243"/>
      <c r="I21" s="243"/>
      <c r="J21" s="195"/>
      <c r="K21" s="134"/>
    </row>
    <row r="22" spans="1:11" s="7" customFormat="1" ht="15.75" x14ac:dyDescent="0.25">
      <c r="A22" s="908">
        <v>13</v>
      </c>
      <c r="B22" s="710" t="s">
        <v>88</v>
      </c>
      <c r="C22" s="2030" t="s">
        <v>99</v>
      </c>
      <c r="D22" s="226"/>
      <c r="E22" s="1904"/>
      <c r="F22" s="231"/>
      <c r="G22" s="134"/>
      <c r="H22" s="53"/>
      <c r="I22" s="1854"/>
      <c r="J22" s="134"/>
      <c r="K22" s="134"/>
    </row>
    <row r="23" spans="1:11" s="7" customFormat="1" ht="15.75" x14ac:dyDescent="0.25">
      <c r="A23" s="908">
        <v>14</v>
      </c>
      <c r="B23" s="710" t="s">
        <v>82</v>
      </c>
      <c r="C23" s="533">
        <v>-6.1000000000000004E-3</v>
      </c>
      <c r="D23" s="226"/>
      <c r="E23" s="1904"/>
      <c r="F23" s="671"/>
      <c r="G23" s="979"/>
      <c r="H23" s="155"/>
      <c r="I23" s="1854"/>
      <c r="J23" s="979"/>
      <c r="K23" s="134"/>
    </row>
    <row r="24" spans="1:11" s="7" customFormat="1" ht="15.75" x14ac:dyDescent="0.25">
      <c r="A24" s="908">
        <v>15</v>
      </c>
      <c r="B24" s="710" t="s">
        <v>84</v>
      </c>
      <c r="C24" s="534" t="s">
        <v>1181</v>
      </c>
      <c r="D24" s="226"/>
      <c r="E24" s="1904"/>
      <c r="F24" s="672"/>
      <c r="G24" s="134"/>
      <c r="H24" s="53"/>
      <c r="I24" s="1854"/>
      <c r="J24" s="134"/>
      <c r="K24" s="134"/>
    </row>
    <row r="25" spans="1:11" s="7" customFormat="1" ht="15.75" x14ac:dyDescent="0.25">
      <c r="A25" s="908">
        <v>16</v>
      </c>
      <c r="B25" s="710" t="s">
        <v>306</v>
      </c>
      <c r="C25" s="96" t="s">
        <v>253</v>
      </c>
      <c r="D25" s="226"/>
      <c r="E25" s="2305" t="s">
        <v>95</v>
      </c>
      <c r="F25" s="2305"/>
      <c r="G25" s="966" t="s">
        <v>150</v>
      </c>
      <c r="H25" s="155"/>
      <c r="I25" s="1854"/>
      <c r="J25" s="979"/>
      <c r="K25" s="134"/>
    </row>
    <row r="26" spans="1:11" s="7" customFormat="1" ht="15.75" x14ac:dyDescent="0.25">
      <c r="A26" s="155"/>
      <c r="B26" s="737"/>
      <c r="C26" s="146"/>
      <c r="D26" s="226"/>
      <c r="E26" s="1838"/>
      <c r="F26" s="989"/>
      <c r="G26" s="979"/>
      <c r="H26" s="155"/>
      <c r="I26" s="1854"/>
      <c r="J26" s="979"/>
      <c r="K26" s="134"/>
    </row>
    <row r="27" spans="1:11" s="7" customFormat="1" ht="15.75" customHeight="1" x14ac:dyDescent="0.25">
      <c r="A27" s="134"/>
      <c r="B27" s="134"/>
      <c r="C27" s="63"/>
      <c r="D27" s="53"/>
      <c r="E27" s="63"/>
      <c r="F27" s="2383" t="s">
        <v>700</v>
      </c>
      <c r="G27" s="2383"/>
      <c r="H27" s="2383"/>
      <c r="I27" s="1089"/>
      <c r="J27" s="2070" t="s">
        <v>795</v>
      </c>
    </row>
    <row r="28" spans="1:11" s="7" customFormat="1" ht="15.75" x14ac:dyDescent="0.25">
      <c r="A28" s="426">
        <v>1</v>
      </c>
      <c r="B28" s="515" t="s">
        <v>0</v>
      </c>
      <c r="C28" s="743" t="s">
        <v>699</v>
      </c>
      <c r="D28" s="203" t="s">
        <v>130</v>
      </c>
      <c r="E28" s="527" t="s">
        <v>273</v>
      </c>
      <c r="F28" s="426">
        <v>1</v>
      </c>
      <c r="G28" s="90" t="s">
        <v>701</v>
      </c>
      <c r="H28" s="934" t="s">
        <v>130</v>
      </c>
      <c r="I28" s="524"/>
      <c r="J28" s="913">
        <v>1.1399999999999999</v>
      </c>
      <c r="K28" s="132"/>
    </row>
    <row r="29" spans="1:11" s="7" customFormat="1" ht="15.75" x14ac:dyDescent="0.25">
      <c r="A29" s="426">
        <v>2</v>
      </c>
      <c r="B29" s="515" t="s">
        <v>1</v>
      </c>
      <c r="C29" s="991" t="str">
        <f>G10</f>
        <v>MP6I5ZYZBEU3UXPYFY54</v>
      </c>
      <c r="D29" s="203" t="s">
        <v>130</v>
      </c>
      <c r="E29" s="1044" t="s">
        <v>273</v>
      </c>
      <c r="F29" s="426">
        <v>2</v>
      </c>
      <c r="G29" s="966" t="s">
        <v>93</v>
      </c>
      <c r="H29" s="934" t="s">
        <v>130</v>
      </c>
      <c r="I29" s="271"/>
      <c r="J29" s="913">
        <v>4.0999999999999996</v>
      </c>
      <c r="K29" s="132"/>
    </row>
    <row r="30" spans="1:11" s="7" customFormat="1" ht="15.75" x14ac:dyDescent="0.25">
      <c r="A30" s="426">
        <v>3</v>
      </c>
      <c r="B30" s="515" t="s">
        <v>40</v>
      </c>
      <c r="C30" s="991" t="str">
        <f>G10</f>
        <v>MP6I5ZYZBEU3UXPYFY54</v>
      </c>
      <c r="D30" s="203" t="s">
        <v>130</v>
      </c>
      <c r="E30" s="1044"/>
      <c r="F30" s="426">
        <v>3</v>
      </c>
      <c r="G30" s="966" t="s">
        <v>93</v>
      </c>
      <c r="H30" s="934" t="s">
        <v>130</v>
      </c>
      <c r="I30" s="271"/>
      <c r="J30" s="913">
        <v>4.0999999999999996</v>
      </c>
      <c r="K30" s="132"/>
    </row>
    <row r="31" spans="1:11" s="7" customFormat="1" ht="15.75" x14ac:dyDescent="0.25">
      <c r="A31" s="426">
        <v>4</v>
      </c>
      <c r="B31" s="515" t="s">
        <v>12</v>
      </c>
      <c r="C31" s="991" t="s">
        <v>106</v>
      </c>
      <c r="D31" s="203" t="s">
        <v>130</v>
      </c>
      <c r="E31" s="1044"/>
      <c r="F31" s="426">
        <v>4</v>
      </c>
      <c r="G31" s="991" t="s">
        <v>106</v>
      </c>
      <c r="H31" s="934" t="s">
        <v>130</v>
      </c>
      <c r="I31" s="271"/>
      <c r="J31" s="913"/>
      <c r="K31" s="134"/>
    </row>
    <row r="32" spans="1:11" s="7" customFormat="1" ht="15.75" x14ac:dyDescent="0.25">
      <c r="A32" s="426">
        <v>5</v>
      </c>
      <c r="B32" s="515" t="s">
        <v>2</v>
      </c>
      <c r="C32" s="991" t="s">
        <v>107</v>
      </c>
      <c r="D32" s="203" t="s">
        <v>130</v>
      </c>
      <c r="E32" s="1044"/>
      <c r="F32" s="426">
        <v>5</v>
      </c>
      <c r="G32" s="991" t="s">
        <v>107</v>
      </c>
      <c r="H32" s="934" t="s">
        <v>130</v>
      </c>
      <c r="I32" s="271"/>
      <c r="J32" s="913"/>
      <c r="K32" s="134"/>
    </row>
    <row r="33" spans="1:11" ht="15.75" x14ac:dyDescent="0.25">
      <c r="A33" s="426">
        <v>6</v>
      </c>
      <c r="B33" s="515" t="s">
        <v>419</v>
      </c>
      <c r="C33" s="39"/>
      <c r="D33" s="203" t="s">
        <v>44</v>
      </c>
      <c r="E33" s="524"/>
      <c r="F33" s="426">
        <v>6</v>
      </c>
      <c r="G33" s="68"/>
      <c r="H33" s="934" t="s">
        <v>44</v>
      </c>
      <c r="I33" s="271"/>
      <c r="J33" s="913"/>
      <c r="K33" s="134"/>
    </row>
    <row r="34" spans="1:11" ht="15.75" x14ac:dyDescent="0.25">
      <c r="A34" s="426">
        <v>7</v>
      </c>
      <c r="B34" s="515" t="s">
        <v>420</v>
      </c>
      <c r="C34" s="39"/>
      <c r="D34" s="203" t="s">
        <v>43</v>
      </c>
      <c r="E34" s="524" t="s">
        <v>273</v>
      </c>
      <c r="F34" s="426">
        <v>7</v>
      </c>
      <c r="G34" s="68"/>
      <c r="H34" s="934" t="s">
        <v>43</v>
      </c>
      <c r="I34" s="271"/>
      <c r="J34" s="913"/>
      <c r="K34" s="134"/>
    </row>
    <row r="35" spans="1:11" ht="15.75" x14ac:dyDescent="0.25">
      <c r="A35" s="426">
        <v>8</v>
      </c>
      <c r="B35" s="515" t="s">
        <v>421</v>
      </c>
      <c r="C35" s="39"/>
      <c r="D35" s="203" t="s">
        <v>43</v>
      </c>
      <c r="E35" s="524" t="s">
        <v>273</v>
      </c>
      <c r="F35" s="426">
        <v>8</v>
      </c>
      <c r="G35" s="68"/>
      <c r="H35" s="934" t="s">
        <v>43</v>
      </c>
      <c r="I35" s="271"/>
      <c r="J35" s="913"/>
      <c r="K35" s="134"/>
    </row>
    <row r="36" spans="1:11" ht="15.75" x14ac:dyDescent="0.25">
      <c r="A36" s="426">
        <v>9</v>
      </c>
      <c r="B36" s="515" t="s">
        <v>5</v>
      </c>
      <c r="C36" s="38" t="s">
        <v>109</v>
      </c>
      <c r="D36" s="203" t="s">
        <v>130</v>
      </c>
      <c r="E36" s="524"/>
      <c r="F36" s="426">
        <v>9</v>
      </c>
      <c r="G36" s="699" t="s">
        <v>109</v>
      </c>
      <c r="H36" s="934" t="s">
        <v>130</v>
      </c>
      <c r="I36" s="271"/>
      <c r="J36" s="913">
        <v>6.17</v>
      </c>
      <c r="K36" s="134"/>
    </row>
    <row r="37" spans="1:11" ht="15.75" x14ac:dyDescent="0.25">
      <c r="A37" s="426">
        <v>10</v>
      </c>
      <c r="B37" s="515" t="s">
        <v>6</v>
      </c>
      <c r="C37" s="17" t="s">
        <v>93</v>
      </c>
      <c r="D37" s="203" t="s">
        <v>130</v>
      </c>
      <c r="E37" s="524" t="s">
        <v>273</v>
      </c>
      <c r="F37" s="426">
        <v>10</v>
      </c>
      <c r="G37" s="699" t="s">
        <v>93</v>
      </c>
      <c r="H37" s="934" t="s">
        <v>130</v>
      </c>
      <c r="I37" s="271"/>
      <c r="J37" s="913">
        <v>4.0999999999999996</v>
      </c>
      <c r="K37" s="134"/>
    </row>
    <row r="38" spans="1:11" ht="15.75" x14ac:dyDescent="0.25">
      <c r="A38" s="426">
        <v>11</v>
      </c>
      <c r="B38" s="515" t="s">
        <v>7</v>
      </c>
      <c r="C38" s="38" t="str">
        <f>G11</f>
        <v>DL6FFRRLF74S01HE2M14</v>
      </c>
      <c r="D38" s="203" t="s">
        <v>130</v>
      </c>
      <c r="E38" s="524"/>
      <c r="F38" s="426">
        <v>11</v>
      </c>
      <c r="G38" s="699" t="s">
        <v>97</v>
      </c>
      <c r="H38" s="934" t="s">
        <v>130</v>
      </c>
      <c r="I38" s="271"/>
      <c r="J38" s="913">
        <v>4.0999999999999996</v>
      </c>
      <c r="K38" s="132"/>
    </row>
    <row r="39" spans="1:11" ht="15.75" x14ac:dyDescent="0.25">
      <c r="A39" s="426">
        <v>12</v>
      </c>
      <c r="B39" s="515" t="s">
        <v>46</v>
      </c>
      <c r="C39" s="38" t="s">
        <v>108</v>
      </c>
      <c r="D39" s="203" t="s">
        <v>130</v>
      </c>
      <c r="E39" s="524"/>
      <c r="F39" s="426">
        <v>12</v>
      </c>
      <c r="G39" s="699" t="s">
        <v>108</v>
      </c>
      <c r="H39" s="934" t="s">
        <v>130</v>
      </c>
      <c r="I39" s="271"/>
      <c r="J39" s="913"/>
      <c r="K39" s="134"/>
    </row>
    <row r="40" spans="1:11" ht="15.75" x14ac:dyDescent="0.25">
      <c r="A40" s="426">
        <v>13</v>
      </c>
      <c r="B40" s="515" t="s">
        <v>8</v>
      </c>
      <c r="C40" s="796"/>
      <c r="D40" s="203" t="s">
        <v>43</v>
      </c>
      <c r="E40" s="524" t="s">
        <v>273</v>
      </c>
      <c r="F40" s="426">
        <v>13</v>
      </c>
      <c r="G40" s="68"/>
      <c r="H40" s="934" t="s">
        <v>43</v>
      </c>
      <c r="I40" s="271"/>
      <c r="J40" s="913"/>
      <c r="K40" s="134"/>
    </row>
    <row r="41" spans="1:11" ht="15.75" x14ac:dyDescent="0.25">
      <c r="A41" s="426">
        <v>14</v>
      </c>
      <c r="B41" s="515" t="s">
        <v>9</v>
      </c>
      <c r="C41" s="39"/>
      <c r="D41" s="203" t="s">
        <v>43</v>
      </c>
      <c r="E41" s="524"/>
      <c r="F41" s="426">
        <v>14</v>
      </c>
      <c r="G41" s="68"/>
      <c r="H41" s="934" t="s">
        <v>43</v>
      </c>
      <c r="I41" s="271"/>
      <c r="J41" s="913"/>
      <c r="K41" s="134"/>
    </row>
    <row r="42" spans="1:11" ht="15.75" x14ac:dyDescent="0.25">
      <c r="A42" s="426">
        <v>15</v>
      </c>
      <c r="B42" s="515" t="s">
        <v>10</v>
      </c>
      <c r="C42" s="39"/>
      <c r="D42" s="203" t="s">
        <v>43</v>
      </c>
      <c r="E42" s="524"/>
      <c r="F42" s="426">
        <v>15</v>
      </c>
      <c r="G42" s="68"/>
      <c r="H42" s="934" t="s">
        <v>43</v>
      </c>
      <c r="I42" s="271"/>
      <c r="J42" s="913" t="s">
        <v>1116</v>
      </c>
      <c r="K42" s="134"/>
    </row>
    <row r="43" spans="1:11" ht="15.75" x14ac:dyDescent="0.25">
      <c r="A43" s="426">
        <v>16</v>
      </c>
      <c r="B43" s="515" t="s">
        <v>41</v>
      </c>
      <c r="C43" s="39"/>
      <c r="D43" s="203" t="s">
        <v>44</v>
      </c>
      <c r="E43" s="524"/>
      <c r="F43" s="426">
        <v>16</v>
      </c>
      <c r="G43" s="68"/>
      <c r="H43" s="934" t="s">
        <v>44</v>
      </c>
      <c r="I43" s="271"/>
      <c r="J43" s="913"/>
      <c r="K43" s="134"/>
    </row>
    <row r="44" spans="1:11" ht="15.75" x14ac:dyDescent="0.25">
      <c r="A44" s="426">
        <v>17</v>
      </c>
      <c r="B44" s="515" t="s">
        <v>11</v>
      </c>
      <c r="C44" s="38" t="str">
        <f>G25</f>
        <v>549300OZ46BRLZ8Y6F65</v>
      </c>
      <c r="D44" s="203" t="s">
        <v>43</v>
      </c>
      <c r="E44" s="524" t="s">
        <v>273</v>
      </c>
      <c r="F44" s="426">
        <v>17</v>
      </c>
      <c r="G44" s="699" t="s">
        <v>150</v>
      </c>
      <c r="H44" s="934" t="s">
        <v>43</v>
      </c>
      <c r="I44" s="271"/>
      <c r="J44" s="913">
        <v>4.4000000000000004</v>
      </c>
      <c r="K44" s="134"/>
    </row>
    <row r="45" spans="1:11" ht="15.75" x14ac:dyDescent="0.25">
      <c r="A45" s="426">
        <v>18</v>
      </c>
      <c r="B45" s="515" t="s">
        <v>153</v>
      </c>
      <c r="C45" s="69"/>
      <c r="D45" s="203" t="s">
        <v>43</v>
      </c>
      <c r="E45" s="524"/>
      <c r="F45" s="426">
        <v>18</v>
      </c>
      <c r="G45" s="69"/>
      <c r="H45" s="934" t="s">
        <v>43</v>
      </c>
      <c r="I45" s="271"/>
      <c r="J45" s="913"/>
      <c r="K45" s="134"/>
    </row>
    <row r="46" spans="1:11" ht="15.75" x14ac:dyDescent="0.25">
      <c r="A46" s="544"/>
      <c r="B46" s="1005"/>
      <c r="C46" s="15"/>
      <c r="D46" s="1154"/>
      <c r="F46" s="544"/>
      <c r="G46" s="15"/>
      <c r="H46" s="157"/>
      <c r="I46" s="1854"/>
      <c r="J46" s="47"/>
      <c r="K46" s="134"/>
    </row>
    <row r="47" spans="1:11" ht="15.75" x14ac:dyDescent="0.25">
      <c r="A47" s="426">
        <v>1</v>
      </c>
      <c r="B47" s="515" t="s">
        <v>49</v>
      </c>
      <c r="C47" s="38" t="s">
        <v>120</v>
      </c>
      <c r="D47" s="934" t="s">
        <v>130</v>
      </c>
      <c r="E47" s="524" t="s">
        <v>273</v>
      </c>
      <c r="F47" s="426">
        <v>1</v>
      </c>
      <c r="G47" s="17" t="s">
        <v>120</v>
      </c>
      <c r="H47" s="934" t="s">
        <v>130</v>
      </c>
      <c r="I47" s="271"/>
      <c r="J47" s="913" t="s">
        <v>1075</v>
      </c>
      <c r="K47" s="132"/>
    </row>
    <row r="48" spans="1:11" ht="15.75" x14ac:dyDescent="0.25">
      <c r="A48" s="426">
        <v>2</v>
      </c>
      <c r="B48" s="515" t="s">
        <v>15</v>
      </c>
      <c r="C48" s="39"/>
      <c r="D48" s="934" t="s">
        <v>44</v>
      </c>
      <c r="F48" s="426">
        <v>2</v>
      </c>
      <c r="G48" s="68"/>
      <c r="H48" s="934" t="s">
        <v>44</v>
      </c>
      <c r="I48" s="271"/>
      <c r="J48" s="913"/>
      <c r="K48" s="134"/>
    </row>
    <row r="49" spans="1:11" ht="15.75" x14ac:dyDescent="0.25">
      <c r="A49" s="426">
        <v>3</v>
      </c>
      <c r="B49" s="515" t="s">
        <v>79</v>
      </c>
      <c r="C49" s="720" t="s">
        <v>613</v>
      </c>
      <c r="D49" s="934" t="s">
        <v>130</v>
      </c>
      <c r="F49" s="1833">
        <v>3</v>
      </c>
      <c r="G49" s="1355" t="s">
        <v>642</v>
      </c>
      <c r="H49" s="934" t="s">
        <v>130</v>
      </c>
      <c r="I49" s="524" t="s">
        <v>273</v>
      </c>
      <c r="J49" s="913">
        <v>9.1999999999999993</v>
      </c>
    </row>
    <row r="50" spans="1:11" ht="15.75" x14ac:dyDescent="0.25">
      <c r="A50" s="426">
        <v>4</v>
      </c>
      <c r="B50" s="515" t="s">
        <v>34</v>
      </c>
      <c r="C50" s="1859" t="s">
        <v>110</v>
      </c>
      <c r="D50" s="934" t="s">
        <v>130</v>
      </c>
      <c r="F50" s="1833">
        <v>4</v>
      </c>
      <c r="G50" s="1859" t="s">
        <v>110</v>
      </c>
      <c r="H50" s="934" t="s">
        <v>130</v>
      </c>
      <c r="I50" s="134"/>
      <c r="J50" s="913" t="s">
        <v>1098</v>
      </c>
    </row>
    <row r="51" spans="1:11" ht="15.75" x14ac:dyDescent="0.25">
      <c r="A51" s="426">
        <v>5</v>
      </c>
      <c r="B51" s="515" t="s">
        <v>16</v>
      </c>
      <c r="C51" s="1859" t="b">
        <v>0</v>
      </c>
      <c r="D51" s="934" t="s">
        <v>130</v>
      </c>
      <c r="F51" s="1833">
        <v>5</v>
      </c>
      <c r="G51" s="1859" t="b">
        <v>0</v>
      </c>
      <c r="H51" s="934" t="s">
        <v>130</v>
      </c>
      <c r="I51" s="134"/>
      <c r="J51" s="913" t="s">
        <v>1099</v>
      </c>
    </row>
    <row r="52" spans="1:11" ht="15.75" x14ac:dyDescent="0.25">
      <c r="A52" s="426">
        <v>6</v>
      </c>
      <c r="B52" s="515" t="s">
        <v>50</v>
      </c>
      <c r="C52" s="39"/>
      <c r="D52" s="934" t="s">
        <v>44</v>
      </c>
      <c r="F52" s="1833">
        <v>6</v>
      </c>
      <c r="G52" s="1856"/>
      <c r="H52" s="934" t="s">
        <v>44</v>
      </c>
      <c r="I52" s="134"/>
      <c r="J52" s="913"/>
    </row>
    <row r="53" spans="1:11" ht="15.75" x14ac:dyDescent="0.25">
      <c r="A53" s="426">
        <v>7</v>
      </c>
      <c r="B53" s="515" t="s">
        <v>13</v>
      </c>
      <c r="C53" s="39"/>
      <c r="D53" s="934" t="s">
        <v>44</v>
      </c>
      <c r="F53" s="1833">
        <v>7</v>
      </c>
      <c r="G53" s="1856"/>
      <c r="H53" s="934" t="s">
        <v>44</v>
      </c>
      <c r="I53" s="134"/>
      <c r="J53" s="913"/>
    </row>
    <row r="54" spans="1:11" ht="15.75" x14ac:dyDescent="0.25">
      <c r="A54" s="426">
        <v>8</v>
      </c>
      <c r="B54" s="515" t="s">
        <v>14</v>
      </c>
      <c r="C54" s="1844" t="s">
        <v>169</v>
      </c>
      <c r="D54" s="934" t="s">
        <v>130</v>
      </c>
      <c r="E54" s="524" t="s">
        <v>273</v>
      </c>
      <c r="F54" s="1833">
        <v>8</v>
      </c>
      <c r="G54" s="1835" t="s">
        <v>169</v>
      </c>
      <c r="H54" s="1260" t="s">
        <v>130</v>
      </c>
      <c r="I54" s="134"/>
      <c r="J54" s="913" t="s">
        <v>1102</v>
      </c>
    </row>
    <row r="55" spans="1:11" ht="15.75" x14ac:dyDescent="0.25">
      <c r="A55" s="426">
        <v>9</v>
      </c>
      <c r="B55" s="515" t="s">
        <v>51</v>
      </c>
      <c r="C55" s="1859" t="s">
        <v>104</v>
      </c>
      <c r="D55" s="934" t="s">
        <v>130</v>
      </c>
      <c r="F55" s="1833">
        <v>9</v>
      </c>
      <c r="G55" s="1859" t="s">
        <v>104</v>
      </c>
      <c r="H55" s="934" t="s">
        <v>130</v>
      </c>
      <c r="I55" s="134"/>
      <c r="J55" s="913" t="s">
        <v>1103</v>
      </c>
    </row>
    <row r="56" spans="1:11" ht="15.75" x14ac:dyDescent="0.25">
      <c r="A56" s="426">
        <v>10</v>
      </c>
      <c r="B56" s="515" t="s">
        <v>35</v>
      </c>
      <c r="C56" s="39"/>
      <c r="D56" s="934" t="s">
        <v>44</v>
      </c>
      <c r="F56" s="1833">
        <v>10</v>
      </c>
      <c r="G56" s="1856"/>
      <c r="H56" s="934" t="s">
        <v>44</v>
      </c>
      <c r="I56" s="134"/>
      <c r="J56" s="913" t="s">
        <v>1104</v>
      </c>
    </row>
    <row r="57" spans="1:11" ht="15.75" x14ac:dyDescent="0.25">
      <c r="A57" s="426">
        <v>11</v>
      </c>
      <c r="B57" s="515" t="s">
        <v>52</v>
      </c>
      <c r="C57" s="1859">
        <v>2011</v>
      </c>
      <c r="D57" s="934" t="s">
        <v>44</v>
      </c>
      <c r="F57" s="1833">
        <v>11</v>
      </c>
      <c r="G57" s="1859">
        <v>2011</v>
      </c>
      <c r="H57" s="934" t="s">
        <v>44</v>
      </c>
      <c r="I57" s="134"/>
      <c r="J57" s="913" t="s">
        <v>1104</v>
      </c>
    </row>
    <row r="58" spans="1:11" ht="15.75" x14ac:dyDescent="0.25">
      <c r="A58" s="426">
        <v>12</v>
      </c>
      <c r="B58" s="515" t="s">
        <v>53</v>
      </c>
      <c r="C58" s="1846" t="s">
        <v>612</v>
      </c>
      <c r="D58" s="934" t="s">
        <v>130</v>
      </c>
      <c r="F58" s="1833">
        <v>12</v>
      </c>
      <c r="G58" s="1846" t="str">
        <f>C58</f>
        <v>2020-04-20T10:55:30Z</v>
      </c>
      <c r="H58" s="934" t="s">
        <v>130</v>
      </c>
      <c r="I58" s="134"/>
      <c r="J58" s="913" t="s">
        <v>1105</v>
      </c>
    </row>
    <row r="59" spans="1:11" ht="15.75" x14ac:dyDescent="0.25">
      <c r="A59" s="426">
        <v>13</v>
      </c>
      <c r="B59" s="515" t="s">
        <v>54</v>
      </c>
      <c r="C59" s="720" t="s">
        <v>614</v>
      </c>
      <c r="D59" s="934" t="s">
        <v>130</v>
      </c>
      <c r="F59" s="1833">
        <v>13</v>
      </c>
      <c r="G59" s="720" t="s">
        <v>614</v>
      </c>
      <c r="H59" s="934" t="s">
        <v>130</v>
      </c>
      <c r="I59" s="134"/>
      <c r="J59" s="913"/>
    </row>
    <row r="60" spans="1:11" ht="15.75" x14ac:dyDescent="0.25">
      <c r="A60" s="426">
        <v>14</v>
      </c>
      <c r="B60" s="515" t="s">
        <v>37</v>
      </c>
      <c r="C60" s="126"/>
      <c r="D60" s="934" t="s">
        <v>44</v>
      </c>
      <c r="E60" s="524" t="s">
        <v>273</v>
      </c>
      <c r="F60" s="1833">
        <v>14</v>
      </c>
      <c r="G60" s="1623" t="s">
        <v>702</v>
      </c>
      <c r="H60" s="934" t="s">
        <v>44</v>
      </c>
      <c r="I60" s="134"/>
      <c r="J60" s="913"/>
    </row>
    <row r="61" spans="1:11" ht="15.75" x14ac:dyDescent="0.25">
      <c r="A61" s="426">
        <v>15</v>
      </c>
      <c r="B61" s="515" t="s">
        <v>55</v>
      </c>
      <c r="C61" s="1851" t="s">
        <v>901</v>
      </c>
      <c r="D61" s="934" t="s">
        <v>723</v>
      </c>
      <c r="F61" s="1833">
        <v>15</v>
      </c>
      <c r="G61" s="1162" t="s">
        <v>591</v>
      </c>
      <c r="H61" s="934" t="s">
        <v>723</v>
      </c>
      <c r="I61" s="1906"/>
      <c r="J61" s="913"/>
    </row>
    <row r="62" spans="1:11" ht="15.75" x14ac:dyDescent="0.25">
      <c r="A62" s="426">
        <v>16</v>
      </c>
      <c r="B62" s="515" t="s">
        <v>56</v>
      </c>
      <c r="C62" s="1621">
        <v>22</v>
      </c>
      <c r="D62" s="934" t="s">
        <v>44</v>
      </c>
      <c r="E62" s="524" t="s">
        <v>273</v>
      </c>
      <c r="F62" s="1833">
        <v>16</v>
      </c>
      <c r="G62" s="1628"/>
      <c r="H62" s="934" t="s">
        <v>44</v>
      </c>
      <c r="I62" s="524" t="s">
        <v>273</v>
      </c>
      <c r="J62" s="913">
        <v>5.3</v>
      </c>
      <c r="K62" s="134"/>
    </row>
    <row r="63" spans="1:11" ht="15.75" x14ac:dyDescent="0.25">
      <c r="A63" s="426">
        <v>17</v>
      </c>
      <c r="B63" s="515" t="s">
        <v>57</v>
      </c>
      <c r="C63" s="720" t="s">
        <v>613</v>
      </c>
      <c r="D63" s="934" t="s">
        <v>43</v>
      </c>
      <c r="E63" s="524" t="s">
        <v>273</v>
      </c>
      <c r="F63" s="1833">
        <v>17</v>
      </c>
      <c r="G63" s="2148"/>
      <c r="H63" s="934" t="s">
        <v>43</v>
      </c>
      <c r="I63" s="524" t="s">
        <v>273</v>
      </c>
      <c r="J63" s="913">
        <v>5.4</v>
      </c>
      <c r="K63" s="134"/>
    </row>
    <row r="64" spans="1:11" ht="15.75" x14ac:dyDescent="0.25">
      <c r="A64" s="426">
        <v>18</v>
      </c>
      <c r="B64" s="515" t="s">
        <v>129</v>
      </c>
      <c r="C64" s="1835" t="s">
        <v>105</v>
      </c>
      <c r="D64" s="934" t="s">
        <v>130</v>
      </c>
      <c r="E64" s="524" t="s">
        <v>273</v>
      </c>
      <c r="F64" s="1833">
        <v>18</v>
      </c>
      <c r="G64" s="1835" t="s">
        <v>105</v>
      </c>
      <c r="H64" s="934" t="s">
        <v>130</v>
      </c>
      <c r="I64" s="271"/>
      <c r="J64" s="913">
        <v>6.3</v>
      </c>
      <c r="K64" s="134"/>
    </row>
    <row r="65" spans="1:11" ht="15.75" x14ac:dyDescent="0.25">
      <c r="A65" s="426">
        <v>19</v>
      </c>
      <c r="B65" s="515" t="s">
        <v>17</v>
      </c>
      <c r="C65" s="1835" t="b">
        <v>0</v>
      </c>
      <c r="D65" s="934" t="s">
        <v>130</v>
      </c>
      <c r="F65" s="1833">
        <v>19</v>
      </c>
      <c r="G65" s="1835" t="b">
        <v>0</v>
      </c>
      <c r="H65" s="934" t="s">
        <v>130</v>
      </c>
      <c r="I65" s="271"/>
      <c r="J65" s="913"/>
      <c r="K65" s="134"/>
    </row>
    <row r="66" spans="1:11" ht="15.75" x14ac:dyDescent="0.25">
      <c r="A66" s="426">
        <v>20</v>
      </c>
      <c r="B66" s="515" t="s">
        <v>18</v>
      </c>
      <c r="C66" s="1835" t="s">
        <v>111</v>
      </c>
      <c r="D66" s="545" t="s">
        <v>130</v>
      </c>
      <c r="E66" s="524" t="s">
        <v>273</v>
      </c>
      <c r="F66" s="1833">
        <v>20</v>
      </c>
      <c r="G66" s="1835" t="s">
        <v>111</v>
      </c>
      <c r="H66" s="545" t="s">
        <v>130</v>
      </c>
      <c r="I66" s="271"/>
      <c r="J66" s="913"/>
      <c r="K66" s="134"/>
    </row>
    <row r="67" spans="1:11" ht="15.75" x14ac:dyDescent="0.25">
      <c r="A67" s="426">
        <v>21</v>
      </c>
      <c r="B67" s="515" t="s">
        <v>58</v>
      </c>
      <c r="C67" s="1861" t="b">
        <v>1</v>
      </c>
      <c r="D67" s="934" t="s">
        <v>130</v>
      </c>
      <c r="E67" s="524" t="s">
        <v>273</v>
      </c>
      <c r="F67" s="1833">
        <v>21</v>
      </c>
      <c r="G67" s="1861" t="b">
        <v>0</v>
      </c>
      <c r="H67" s="934" t="s">
        <v>130</v>
      </c>
      <c r="I67" s="271"/>
      <c r="J67" s="913" t="s">
        <v>1106</v>
      </c>
      <c r="K67" s="134"/>
    </row>
    <row r="68" spans="1:11" ht="15.75" x14ac:dyDescent="0.25">
      <c r="A68" s="426">
        <v>22</v>
      </c>
      <c r="B68" s="515" t="s">
        <v>619</v>
      </c>
      <c r="C68" s="1861" t="s">
        <v>143</v>
      </c>
      <c r="D68" s="934" t="s">
        <v>130</v>
      </c>
      <c r="E68" s="524" t="s">
        <v>273</v>
      </c>
      <c r="F68" s="1833">
        <v>22</v>
      </c>
      <c r="G68" s="1862" t="s">
        <v>195</v>
      </c>
      <c r="H68" s="934" t="s">
        <v>130</v>
      </c>
      <c r="I68" s="524" t="s">
        <v>273</v>
      </c>
      <c r="J68" s="913" t="s">
        <v>1082</v>
      </c>
      <c r="K68" s="134"/>
    </row>
    <row r="69" spans="1:11" ht="15.75" x14ac:dyDescent="0.25">
      <c r="A69" s="426">
        <v>23</v>
      </c>
      <c r="B69" s="515" t="s">
        <v>59</v>
      </c>
      <c r="C69" s="728">
        <f>C23</f>
        <v>-6.1000000000000004E-3</v>
      </c>
      <c r="D69" s="934" t="s">
        <v>44</v>
      </c>
      <c r="F69" s="1833">
        <v>23</v>
      </c>
      <c r="G69" s="729">
        <v>-6.1000000000000004E-3</v>
      </c>
      <c r="H69" s="934" t="s">
        <v>44</v>
      </c>
      <c r="I69" s="281"/>
      <c r="J69" s="913" t="s">
        <v>1107</v>
      </c>
      <c r="K69" s="134"/>
    </row>
    <row r="70" spans="1:11" ht="15.75" x14ac:dyDescent="0.25">
      <c r="A70" s="426">
        <v>24</v>
      </c>
      <c r="B70" s="515" t="s">
        <v>60</v>
      </c>
      <c r="C70" s="1859" t="s">
        <v>112</v>
      </c>
      <c r="D70" s="934" t="s">
        <v>44</v>
      </c>
      <c r="F70" s="1833">
        <v>24</v>
      </c>
      <c r="G70" s="1827" t="s">
        <v>112</v>
      </c>
      <c r="H70" s="545" t="s">
        <v>44</v>
      </c>
      <c r="I70" s="271"/>
      <c r="J70" s="913"/>
      <c r="K70" s="134"/>
    </row>
    <row r="71" spans="1:11" ht="15.75" x14ac:dyDescent="0.25">
      <c r="A71" s="426">
        <v>25</v>
      </c>
      <c r="B71" s="515" t="s">
        <v>61</v>
      </c>
      <c r="C71" s="39"/>
      <c r="D71" s="934" t="s">
        <v>44</v>
      </c>
      <c r="F71" s="1833">
        <v>25</v>
      </c>
      <c r="G71" s="1856"/>
      <c r="H71" s="545" t="s">
        <v>44</v>
      </c>
      <c r="I71" s="271"/>
      <c r="J71" s="913"/>
      <c r="K71" s="134"/>
    </row>
    <row r="72" spans="1:11" ht="15.75" x14ac:dyDescent="0.25">
      <c r="A72" s="426">
        <v>26</v>
      </c>
      <c r="B72" s="515" t="s">
        <v>62</v>
      </c>
      <c r="C72" s="39"/>
      <c r="D72" s="934" t="s">
        <v>44</v>
      </c>
      <c r="F72" s="1833">
        <v>26</v>
      </c>
      <c r="G72" s="1856"/>
      <c r="H72" s="545" t="s">
        <v>44</v>
      </c>
      <c r="I72" s="271"/>
      <c r="J72" s="913"/>
      <c r="K72" s="134"/>
    </row>
    <row r="73" spans="1:11" ht="15.75" x14ac:dyDescent="0.25">
      <c r="A73" s="426">
        <v>27</v>
      </c>
      <c r="B73" s="515" t="s">
        <v>63</v>
      </c>
      <c r="C73" s="39"/>
      <c r="D73" s="934" t="s">
        <v>44</v>
      </c>
      <c r="F73" s="1833">
        <v>27</v>
      </c>
      <c r="G73" s="1856"/>
      <c r="H73" s="545" t="s">
        <v>44</v>
      </c>
      <c r="I73" s="271"/>
      <c r="J73" s="913"/>
      <c r="K73" s="134"/>
    </row>
    <row r="74" spans="1:11" ht="15.75" x14ac:dyDescent="0.25">
      <c r="A74" s="426">
        <v>28</v>
      </c>
      <c r="B74" s="515" t="s">
        <v>64</v>
      </c>
      <c r="C74" s="39"/>
      <c r="D74" s="934" t="s">
        <v>44</v>
      </c>
      <c r="F74" s="1833">
        <v>28</v>
      </c>
      <c r="G74" s="1856"/>
      <c r="H74" s="934" t="s">
        <v>44</v>
      </c>
      <c r="I74" s="271"/>
      <c r="J74" s="913"/>
      <c r="K74" s="134"/>
    </row>
    <row r="75" spans="1:11" ht="15.75" x14ac:dyDescent="0.25">
      <c r="A75" s="426">
        <v>29</v>
      </c>
      <c r="B75" s="515" t="s">
        <v>65</v>
      </c>
      <c r="C75" s="39"/>
      <c r="D75" s="934" t="s">
        <v>44</v>
      </c>
      <c r="F75" s="1833">
        <v>29</v>
      </c>
      <c r="G75" s="1856"/>
      <c r="H75" s="934" t="s">
        <v>44</v>
      </c>
      <c r="I75" s="271"/>
      <c r="J75" s="913"/>
      <c r="K75" s="134"/>
    </row>
    <row r="76" spans="1:11" ht="15.75" x14ac:dyDescent="0.25">
      <c r="A76" s="426">
        <v>30</v>
      </c>
      <c r="B76" s="515" t="s">
        <v>66</v>
      </c>
      <c r="C76" s="39"/>
      <c r="D76" s="934" t="s">
        <v>44</v>
      </c>
      <c r="F76" s="1833">
        <v>30</v>
      </c>
      <c r="G76" s="1856"/>
      <c r="H76" s="934" t="s">
        <v>44</v>
      </c>
      <c r="I76" s="271"/>
      <c r="J76" s="913"/>
      <c r="K76" s="134"/>
    </row>
    <row r="77" spans="1:11" ht="15.75" x14ac:dyDescent="0.25">
      <c r="A77" s="426">
        <v>31</v>
      </c>
      <c r="B77" s="515" t="s">
        <v>67</v>
      </c>
      <c r="C77" s="39"/>
      <c r="D77" s="934" t="s">
        <v>44</v>
      </c>
      <c r="F77" s="1833">
        <v>31</v>
      </c>
      <c r="G77" s="1856"/>
      <c r="H77" s="934" t="s">
        <v>44</v>
      </c>
      <c r="I77" s="271"/>
      <c r="J77" s="913"/>
      <c r="K77" s="134"/>
    </row>
    <row r="78" spans="1:11" ht="15.75" x14ac:dyDescent="0.25">
      <c r="A78" s="426">
        <v>32</v>
      </c>
      <c r="B78" s="515" t="s">
        <v>68</v>
      </c>
      <c r="C78" s="39"/>
      <c r="D78" s="934" t="s">
        <v>44</v>
      </c>
      <c r="F78" s="1833">
        <v>32</v>
      </c>
      <c r="G78" s="1856"/>
      <c r="H78" s="545" t="s">
        <v>44</v>
      </c>
      <c r="I78" s="271"/>
      <c r="J78" s="913"/>
      <c r="K78" s="134"/>
    </row>
    <row r="79" spans="1:11" ht="15.75" x14ac:dyDescent="0.25">
      <c r="A79" s="426">
        <v>35</v>
      </c>
      <c r="B79" s="515" t="s">
        <v>72</v>
      </c>
      <c r="C79" s="39"/>
      <c r="D79" s="934" t="s">
        <v>43</v>
      </c>
      <c r="F79" s="1833">
        <v>35</v>
      </c>
      <c r="G79" s="1856"/>
      <c r="H79" s="545" t="s">
        <v>43</v>
      </c>
      <c r="I79" s="271"/>
      <c r="J79" s="913"/>
      <c r="K79" s="134"/>
    </row>
    <row r="80" spans="1:11" ht="15.75" x14ac:dyDescent="0.25">
      <c r="A80" s="426">
        <v>36</v>
      </c>
      <c r="B80" s="515" t="s">
        <v>73</v>
      </c>
      <c r="C80" s="39"/>
      <c r="D80" s="934" t="s">
        <v>44</v>
      </c>
      <c r="F80" s="1833">
        <v>36</v>
      </c>
      <c r="G80" s="1856"/>
      <c r="H80" s="545" t="s">
        <v>44</v>
      </c>
      <c r="I80" s="271"/>
      <c r="J80" s="913"/>
      <c r="K80" s="134"/>
    </row>
    <row r="81" spans="1:11" ht="15.75" x14ac:dyDescent="0.25">
      <c r="A81" s="426">
        <v>37</v>
      </c>
      <c r="B81" s="515" t="s">
        <v>69</v>
      </c>
      <c r="C81" s="42">
        <f>C21</f>
        <v>10162756.897260273</v>
      </c>
      <c r="D81" s="934" t="s">
        <v>130</v>
      </c>
      <c r="F81" s="1833">
        <v>37</v>
      </c>
      <c r="G81" s="1839">
        <v>10162756.897260273</v>
      </c>
      <c r="H81" s="545" t="s">
        <v>130</v>
      </c>
      <c r="I81" s="274"/>
      <c r="J81" s="913" t="s">
        <v>1108</v>
      </c>
      <c r="K81" s="134"/>
    </row>
    <row r="82" spans="1:11" ht="15.75" x14ac:dyDescent="0.25">
      <c r="A82" s="426">
        <v>38</v>
      </c>
      <c r="B82" s="515" t="s">
        <v>70</v>
      </c>
      <c r="C82" s="114"/>
      <c r="D82" s="934" t="s">
        <v>44</v>
      </c>
      <c r="E82" s="524" t="s">
        <v>273</v>
      </c>
      <c r="F82" s="1833">
        <v>38</v>
      </c>
      <c r="G82" s="534">
        <f>G81*(1+((G69*34)/360))</f>
        <v>10156902.02009224</v>
      </c>
      <c r="H82" s="545" t="s">
        <v>44</v>
      </c>
      <c r="I82" s="274"/>
      <c r="J82" s="913"/>
      <c r="K82" s="134"/>
    </row>
    <row r="83" spans="1:11" ht="15.75" x14ac:dyDescent="0.25">
      <c r="A83" s="426">
        <v>39</v>
      </c>
      <c r="B83" s="515" t="s">
        <v>71</v>
      </c>
      <c r="C83" s="1859" t="str">
        <f>C22</f>
        <v>EUR</v>
      </c>
      <c r="D83" s="934" t="s">
        <v>130</v>
      </c>
      <c r="F83" s="1833">
        <v>39</v>
      </c>
      <c r="G83" s="1827" t="s">
        <v>99</v>
      </c>
      <c r="H83" s="936" t="s">
        <v>130</v>
      </c>
      <c r="I83" s="271"/>
      <c r="J83" s="913">
        <v>5.5</v>
      </c>
      <c r="K83" s="134"/>
    </row>
    <row r="84" spans="1:11" ht="15.75" x14ac:dyDescent="0.25">
      <c r="A84" s="426">
        <v>73</v>
      </c>
      <c r="B84" s="515" t="s">
        <v>81</v>
      </c>
      <c r="C84" s="1861" t="b">
        <v>1</v>
      </c>
      <c r="D84" s="545" t="s">
        <v>130</v>
      </c>
      <c r="E84" s="524" t="s">
        <v>273</v>
      </c>
      <c r="F84" s="1833">
        <v>73</v>
      </c>
      <c r="G84" s="1861" t="b">
        <v>1</v>
      </c>
      <c r="H84" s="1214" t="s">
        <v>130</v>
      </c>
      <c r="I84" s="271"/>
      <c r="J84" s="913">
        <v>6.1</v>
      </c>
      <c r="K84" s="134"/>
    </row>
    <row r="85" spans="1:11" ht="15.75" x14ac:dyDescent="0.25">
      <c r="A85" s="426">
        <v>74</v>
      </c>
      <c r="B85" s="515" t="s">
        <v>78</v>
      </c>
      <c r="C85" s="1851" t="s">
        <v>901</v>
      </c>
      <c r="D85" s="1255" t="s">
        <v>723</v>
      </c>
      <c r="F85" s="1833">
        <v>74</v>
      </c>
      <c r="G85" s="1162" t="s">
        <v>591</v>
      </c>
      <c r="H85" s="203" t="s">
        <v>723</v>
      </c>
      <c r="I85" s="279"/>
      <c r="J85" s="913"/>
      <c r="K85" s="134"/>
    </row>
    <row r="86" spans="1:11" ht="15.75" x14ac:dyDescent="0.25">
      <c r="A86" s="426">
        <v>75</v>
      </c>
      <c r="B86" s="515" t="s">
        <v>19</v>
      </c>
      <c r="C86" s="1859" t="s">
        <v>113</v>
      </c>
      <c r="D86" s="545" t="s">
        <v>44</v>
      </c>
      <c r="F86" s="1833">
        <v>75</v>
      </c>
      <c r="G86" s="1162" t="s">
        <v>591</v>
      </c>
      <c r="H86" s="203" t="s">
        <v>723</v>
      </c>
      <c r="I86" s="271"/>
      <c r="J86" s="913"/>
      <c r="K86" s="134"/>
    </row>
    <row r="87" spans="1:11" ht="15.75" x14ac:dyDescent="0.25">
      <c r="A87" s="426">
        <v>76</v>
      </c>
      <c r="B87" s="1006" t="s">
        <v>30</v>
      </c>
      <c r="C87" s="39"/>
      <c r="D87" s="545" t="s">
        <v>44</v>
      </c>
      <c r="F87" s="1833">
        <v>76</v>
      </c>
      <c r="G87" s="1162" t="s">
        <v>591</v>
      </c>
      <c r="H87" s="203" t="s">
        <v>723</v>
      </c>
      <c r="I87" s="271"/>
      <c r="J87" s="913" t="s">
        <v>1110</v>
      </c>
      <c r="K87" s="134"/>
    </row>
    <row r="88" spans="1:11" ht="15.75" x14ac:dyDescent="0.25">
      <c r="A88" s="426">
        <v>77</v>
      </c>
      <c r="B88" s="1006" t="s">
        <v>31</v>
      </c>
      <c r="C88" s="39"/>
      <c r="D88" s="545" t="s">
        <v>44</v>
      </c>
      <c r="F88" s="1833">
        <v>77</v>
      </c>
      <c r="G88" s="1162" t="s">
        <v>591</v>
      </c>
      <c r="H88" s="203" t="s">
        <v>723</v>
      </c>
      <c r="I88" s="271"/>
      <c r="J88" s="913"/>
      <c r="K88" s="134"/>
    </row>
    <row r="89" spans="1:11" ht="15.75" x14ac:dyDescent="0.25">
      <c r="A89" s="426">
        <v>78</v>
      </c>
      <c r="B89" s="1006" t="s">
        <v>77</v>
      </c>
      <c r="C89" s="1859" t="str">
        <f>G18</f>
        <v>529900AQBND3S6YJLY83</v>
      </c>
      <c r="D89" s="545" t="s">
        <v>44</v>
      </c>
      <c r="F89" s="1833">
        <v>78</v>
      </c>
      <c r="G89" s="1162" t="s">
        <v>591</v>
      </c>
      <c r="H89" s="1214" t="s">
        <v>723</v>
      </c>
      <c r="I89" s="271"/>
      <c r="J89" s="913"/>
      <c r="K89" s="134"/>
    </row>
    <row r="90" spans="1:11" ht="15.75" x14ac:dyDescent="0.25">
      <c r="A90" s="426">
        <v>79</v>
      </c>
      <c r="B90" s="1006" t="s">
        <v>76</v>
      </c>
      <c r="C90" s="1859" t="s">
        <v>118</v>
      </c>
      <c r="D90" s="545" t="s">
        <v>44</v>
      </c>
      <c r="F90" s="1833">
        <v>79</v>
      </c>
      <c r="G90" s="1162" t="s">
        <v>591</v>
      </c>
      <c r="H90" s="1214" t="s">
        <v>723</v>
      </c>
      <c r="I90" s="271"/>
      <c r="J90" s="913">
        <v>6.12</v>
      </c>
      <c r="K90" s="134"/>
    </row>
    <row r="91" spans="1:11" ht="15.75" x14ac:dyDescent="0.25">
      <c r="A91" s="426">
        <v>83</v>
      </c>
      <c r="B91" s="1006" t="s">
        <v>20</v>
      </c>
      <c r="C91" s="1727">
        <f>-C19</f>
        <v>-10000000</v>
      </c>
      <c r="D91" s="545" t="s">
        <v>44</v>
      </c>
      <c r="E91" s="524" t="s">
        <v>273</v>
      </c>
      <c r="F91" s="1833">
        <v>83</v>
      </c>
      <c r="G91" s="1162" t="s">
        <v>591</v>
      </c>
      <c r="H91" s="1214" t="s">
        <v>723</v>
      </c>
      <c r="I91" s="274"/>
      <c r="J91" s="913" t="s">
        <v>1111</v>
      </c>
      <c r="K91" s="134"/>
    </row>
    <row r="92" spans="1:11" ht="15.75" x14ac:dyDescent="0.25">
      <c r="A92" s="426">
        <v>85</v>
      </c>
      <c r="B92" s="515" t="s">
        <v>21</v>
      </c>
      <c r="C92" s="1859" t="s">
        <v>99</v>
      </c>
      <c r="D92" s="545" t="s">
        <v>43</v>
      </c>
      <c r="F92" s="1833">
        <v>85</v>
      </c>
      <c r="G92" s="1162" t="s">
        <v>591</v>
      </c>
      <c r="H92" s="203" t="s">
        <v>723</v>
      </c>
      <c r="I92" s="271"/>
      <c r="J92" s="913">
        <v>6.5</v>
      </c>
      <c r="K92" s="134"/>
    </row>
    <row r="93" spans="1:11" ht="15.75" x14ac:dyDescent="0.25">
      <c r="A93" s="426">
        <v>86</v>
      </c>
      <c r="B93" s="515" t="s">
        <v>22</v>
      </c>
      <c r="C93" s="39"/>
      <c r="D93" s="545" t="s">
        <v>43</v>
      </c>
      <c r="E93" s="524" t="s">
        <v>273</v>
      </c>
      <c r="F93" s="1833">
        <v>86</v>
      </c>
      <c r="G93" s="1162" t="s">
        <v>591</v>
      </c>
      <c r="H93" s="1253" t="s">
        <v>723</v>
      </c>
      <c r="I93" s="271"/>
      <c r="J93" s="913">
        <v>6.6</v>
      </c>
      <c r="K93" s="134"/>
    </row>
    <row r="94" spans="1:11" ht="15.75" x14ac:dyDescent="0.25">
      <c r="A94" s="426">
        <v>87</v>
      </c>
      <c r="B94" s="515" t="s">
        <v>23</v>
      </c>
      <c r="C94" s="123">
        <f>(C20/C19)*100</f>
        <v>102.13826027397259</v>
      </c>
      <c r="D94" s="545" t="s">
        <v>44</v>
      </c>
      <c r="E94" s="524" t="s">
        <v>273</v>
      </c>
      <c r="F94" s="1833">
        <v>87</v>
      </c>
      <c r="G94" s="1162" t="s">
        <v>591</v>
      </c>
      <c r="H94" s="203" t="s">
        <v>723</v>
      </c>
      <c r="I94" s="1907"/>
      <c r="J94" s="913">
        <v>6.7</v>
      </c>
      <c r="K94" s="134"/>
    </row>
    <row r="95" spans="1:11" ht="15.75" x14ac:dyDescent="0.25">
      <c r="A95" s="426">
        <v>88</v>
      </c>
      <c r="B95" s="515" t="s">
        <v>24</v>
      </c>
      <c r="C95" s="1847">
        <f>C20</f>
        <v>10213826.02739726</v>
      </c>
      <c r="D95" s="545" t="s">
        <v>44</v>
      </c>
      <c r="E95" s="524" t="s">
        <v>273</v>
      </c>
      <c r="F95" s="1833">
        <v>88</v>
      </c>
      <c r="G95" s="1162" t="s">
        <v>591</v>
      </c>
      <c r="H95" s="203" t="s">
        <v>723</v>
      </c>
      <c r="I95" s="274"/>
      <c r="J95" s="913" t="s">
        <v>1112</v>
      </c>
      <c r="K95" s="134"/>
    </row>
    <row r="96" spans="1:11" ht="15.75" x14ac:dyDescent="0.25">
      <c r="A96" s="426">
        <v>89</v>
      </c>
      <c r="B96" s="515" t="s">
        <v>25</v>
      </c>
      <c r="C96" s="43">
        <v>0.5</v>
      </c>
      <c r="D96" s="545" t="s">
        <v>44</v>
      </c>
      <c r="F96" s="1833">
        <v>89</v>
      </c>
      <c r="G96" s="1162" t="s">
        <v>591</v>
      </c>
      <c r="H96" s="1214" t="s">
        <v>723</v>
      </c>
      <c r="I96" s="283"/>
      <c r="J96" s="913" t="s">
        <v>1113</v>
      </c>
      <c r="K96" s="134"/>
    </row>
    <row r="97" spans="1:11" ht="15.75" x14ac:dyDescent="0.25">
      <c r="A97" s="426">
        <v>90</v>
      </c>
      <c r="B97" s="515" t="s">
        <v>26</v>
      </c>
      <c r="C97" s="1859" t="s">
        <v>114</v>
      </c>
      <c r="D97" s="545" t="s">
        <v>44</v>
      </c>
      <c r="F97" s="1833">
        <v>90</v>
      </c>
      <c r="G97" s="1162" t="s">
        <v>591</v>
      </c>
      <c r="H97" s="203" t="s">
        <v>723</v>
      </c>
      <c r="I97" s="271"/>
      <c r="J97" s="913">
        <v>6.13</v>
      </c>
      <c r="K97" s="134"/>
    </row>
    <row r="98" spans="1:11" ht="15.75" x14ac:dyDescent="0.25">
      <c r="A98" s="426">
        <v>91</v>
      </c>
      <c r="B98" s="515" t="s">
        <v>27</v>
      </c>
      <c r="C98" s="228" t="s">
        <v>121</v>
      </c>
      <c r="D98" s="545" t="s">
        <v>44</v>
      </c>
      <c r="E98" s="524" t="s">
        <v>273</v>
      </c>
      <c r="F98" s="1833">
        <v>91</v>
      </c>
      <c r="G98" s="1162" t="s">
        <v>591</v>
      </c>
      <c r="H98" s="1214" t="s">
        <v>723</v>
      </c>
      <c r="I98" s="284"/>
      <c r="J98" s="913"/>
      <c r="K98" s="134"/>
    </row>
    <row r="99" spans="1:11" ht="15.75" x14ac:dyDescent="0.25">
      <c r="A99" s="426">
        <v>92</v>
      </c>
      <c r="B99" s="515" t="s">
        <v>28</v>
      </c>
      <c r="C99" s="1859" t="s">
        <v>115</v>
      </c>
      <c r="D99" s="545" t="s">
        <v>44</v>
      </c>
      <c r="F99" s="1833">
        <v>92</v>
      </c>
      <c r="G99" s="1162" t="s">
        <v>591</v>
      </c>
      <c r="H99" s="1214" t="s">
        <v>723</v>
      </c>
      <c r="I99" s="271"/>
      <c r="J99" s="913">
        <v>6.11</v>
      </c>
      <c r="K99" s="134"/>
    </row>
    <row r="100" spans="1:11" ht="15.75" x14ac:dyDescent="0.25">
      <c r="A100" s="426">
        <v>93</v>
      </c>
      <c r="B100" s="515" t="s">
        <v>75</v>
      </c>
      <c r="C100" s="45" t="s">
        <v>119</v>
      </c>
      <c r="D100" s="545" t="s">
        <v>44</v>
      </c>
      <c r="F100" s="1833">
        <v>93</v>
      </c>
      <c r="G100" s="1162" t="s">
        <v>591</v>
      </c>
      <c r="H100" s="1214" t="s">
        <v>723</v>
      </c>
      <c r="I100" s="271"/>
      <c r="J100" s="1647">
        <v>6.1</v>
      </c>
      <c r="K100" s="134"/>
    </row>
    <row r="101" spans="1:11" ht="15.75" x14ac:dyDescent="0.25">
      <c r="A101" s="426">
        <v>94</v>
      </c>
      <c r="B101" s="515" t="s">
        <v>74</v>
      </c>
      <c r="C101" s="1859" t="s">
        <v>116</v>
      </c>
      <c r="D101" s="545" t="s">
        <v>44</v>
      </c>
      <c r="F101" s="1833">
        <v>94</v>
      </c>
      <c r="G101" s="1162" t="s">
        <v>591</v>
      </c>
      <c r="H101" s="203" t="s">
        <v>723</v>
      </c>
      <c r="I101" s="271"/>
      <c r="J101" s="913">
        <v>6.14</v>
      </c>
      <c r="K101" s="134"/>
    </row>
    <row r="102" spans="1:11" ht="15.75" x14ac:dyDescent="0.25">
      <c r="A102" s="426">
        <v>95</v>
      </c>
      <c r="B102" s="1006" t="s">
        <v>38</v>
      </c>
      <c r="C102" s="1859" t="b">
        <v>1</v>
      </c>
      <c r="D102" s="545" t="s">
        <v>44</v>
      </c>
      <c r="E102" s="524" t="s">
        <v>273</v>
      </c>
      <c r="F102" s="1833">
        <v>95</v>
      </c>
      <c r="G102" s="1162" t="s">
        <v>591</v>
      </c>
      <c r="H102" s="203" t="s">
        <v>723</v>
      </c>
      <c r="I102" s="271"/>
      <c r="J102" s="913">
        <v>6.15</v>
      </c>
      <c r="K102" s="134"/>
    </row>
    <row r="103" spans="1:11" ht="15.75" x14ac:dyDescent="0.25">
      <c r="A103" s="203">
        <v>96</v>
      </c>
      <c r="B103" s="526" t="s">
        <v>36</v>
      </c>
      <c r="C103" s="39"/>
      <c r="D103" s="545" t="s">
        <v>44</v>
      </c>
      <c r="E103" s="134"/>
      <c r="F103" s="203">
        <v>96</v>
      </c>
      <c r="G103" s="1162" t="s">
        <v>591</v>
      </c>
      <c r="H103" s="1214" t="s">
        <v>723</v>
      </c>
      <c r="I103" s="271"/>
      <c r="J103" s="913"/>
      <c r="K103" s="134"/>
    </row>
    <row r="104" spans="1:11" ht="15.75" x14ac:dyDescent="0.25">
      <c r="A104" s="203">
        <v>97</v>
      </c>
      <c r="B104" s="526" t="s">
        <v>32</v>
      </c>
      <c r="C104" s="39"/>
      <c r="D104" s="545" t="s">
        <v>44</v>
      </c>
      <c r="E104" s="134"/>
      <c r="F104" s="203">
        <v>97</v>
      </c>
      <c r="G104" s="1162" t="s">
        <v>591</v>
      </c>
      <c r="H104" s="1214" t="s">
        <v>723</v>
      </c>
      <c r="I104" s="271"/>
      <c r="J104" s="913"/>
      <c r="K104" s="134"/>
    </row>
    <row r="105" spans="1:11" s="7" customFormat="1" ht="15.75" x14ac:dyDescent="0.25">
      <c r="A105" s="203">
        <v>98</v>
      </c>
      <c r="B105" s="526" t="s">
        <v>39</v>
      </c>
      <c r="C105" s="1835" t="s">
        <v>47</v>
      </c>
      <c r="D105" s="934" t="s">
        <v>130</v>
      </c>
      <c r="E105" s="132"/>
      <c r="F105" s="203">
        <v>98</v>
      </c>
      <c r="G105" s="1862" t="s">
        <v>42</v>
      </c>
      <c r="H105" s="203" t="s">
        <v>130</v>
      </c>
      <c r="I105" s="524" t="s">
        <v>273</v>
      </c>
      <c r="J105" s="913" t="s">
        <v>1115</v>
      </c>
      <c r="K105" s="132"/>
    </row>
    <row r="106" spans="1:11" s="7" customFormat="1" ht="15.75" x14ac:dyDescent="0.25">
      <c r="A106" s="203">
        <v>99</v>
      </c>
      <c r="B106" s="526" t="s">
        <v>29</v>
      </c>
      <c r="C106" s="991" t="s">
        <v>117</v>
      </c>
      <c r="D106" s="934" t="s">
        <v>130</v>
      </c>
      <c r="E106" s="132"/>
      <c r="F106" s="203">
        <v>99</v>
      </c>
      <c r="G106" s="966" t="s">
        <v>117</v>
      </c>
      <c r="H106" s="203" t="s">
        <v>130</v>
      </c>
      <c r="I106" s="271"/>
      <c r="J106" s="913">
        <v>8.1</v>
      </c>
      <c r="K106" s="134"/>
    </row>
    <row r="107" spans="1:11" s="7" customFormat="1" ht="15.75" x14ac:dyDescent="0.25">
      <c r="A107" s="134" t="s">
        <v>122</v>
      </c>
      <c r="C107" s="63">
        <v>47</v>
      </c>
      <c r="D107" s="53"/>
      <c r="E107" s="230"/>
      <c r="F107" s="134"/>
      <c r="G107" s="63">
        <v>33</v>
      </c>
      <c r="H107" s="53"/>
      <c r="I107" s="1854"/>
    </row>
    <row r="108" spans="1:11" s="7" customFormat="1" ht="15.75" x14ac:dyDescent="0.25">
      <c r="C108" s="152"/>
      <c r="D108" s="54"/>
      <c r="E108" s="230"/>
      <c r="F108" s="2394" t="s">
        <v>793</v>
      </c>
      <c r="G108" s="2394"/>
      <c r="H108" s="2394"/>
      <c r="I108" s="2394"/>
      <c r="J108" s="2394"/>
    </row>
    <row r="109" spans="1:11" s="230" customFormat="1" ht="15.75" customHeight="1" x14ac:dyDescent="0.25">
      <c r="A109" s="637">
        <v>1.1000000000000001</v>
      </c>
      <c r="B109" s="2499" t="s">
        <v>158</v>
      </c>
      <c r="C109" s="2499"/>
      <c r="D109" s="2499"/>
      <c r="E109" s="804"/>
      <c r="F109" s="2267">
        <v>2.2999999999999998</v>
      </c>
      <c r="G109" s="2541" t="s">
        <v>938</v>
      </c>
      <c r="H109" s="2542"/>
      <c r="I109" s="2542"/>
      <c r="J109" s="2543"/>
      <c r="K109" s="1867"/>
    </row>
    <row r="110" spans="1:11" s="230" customFormat="1" ht="15.75" customHeight="1" x14ac:dyDescent="0.25">
      <c r="A110" s="637">
        <v>1.2</v>
      </c>
      <c r="B110" s="2223" t="s">
        <v>303</v>
      </c>
      <c r="C110" s="2223"/>
      <c r="D110" s="2223"/>
      <c r="E110" s="323"/>
      <c r="F110" s="2268"/>
      <c r="G110" s="2544"/>
      <c r="H110" s="2545"/>
      <c r="I110" s="2545"/>
      <c r="J110" s="2546"/>
      <c r="K110" s="548"/>
    </row>
    <row r="111" spans="1:11" s="230" customFormat="1" ht="15.75" x14ac:dyDescent="0.25">
      <c r="A111" s="637">
        <v>1.7</v>
      </c>
      <c r="B111" s="2223" t="s">
        <v>380</v>
      </c>
      <c r="C111" s="2223"/>
      <c r="D111" s="2223"/>
      <c r="E111" s="323"/>
      <c r="F111" s="2268"/>
      <c r="G111" s="2544"/>
      <c r="H111" s="2545"/>
      <c r="I111" s="2545"/>
      <c r="J111" s="2546"/>
      <c r="K111" s="548"/>
    </row>
    <row r="112" spans="1:11" s="230" customFormat="1" ht="15.75" customHeight="1" x14ac:dyDescent="0.25">
      <c r="A112" s="637">
        <v>1.8</v>
      </c>
      <c r="B112" s="2223" t="s">
        <v>381</v>
      </c>
      <c r="C112" s="2223"/>
      <c r="D112" s="2223"/>
      <c r="E112" s="323"/>
      <c r="F112" s="2269"/>
      <c r="G112" s="2547"/>
      <c r="H112" s="2548"/>
      <c r="I112" s="2548"/>
      <c r="J112" s="2549"/>
      <c r="K112" s="323"/>
    </row>
    <row r="113" spans="1:10" s="230" customFormat="1" ht="15.75" x14ac:dyDescent="0.25">
      <c r="A113" s="639">
        <v>1.1000000000000001</v>
      </c>
      <c r="B113" s="2223" t="s">
        <v>382</v>
      </c>
      <c r="C113" s="2223"/>
      <c r="D113" s="2223"/>
      <c r="E113" s="323"/>
      <c r="F113" s="2267">
        <v>2.16</v>
      </c>
      <c r="G113" s="2540" t="s">
        <v>1184</v>
      </c>
      <c r="H113" s="2451"/>
      <c r="I113" s="2451"/>
      <c r="J113" s="2451"/>
    </row>
    <row r="114" spans="1:10" s="230" customFormat="1" ht="15.75" customHeight="1" x14ac:dyDescent="0.25">
      <c r="A114" s="637">
        <v>1.1299999999999999</v>
      </c>
      <c r="B114" s="2264" t="s">
        <v>737</v>
      </c>
      <c r="C114" s="2265"/>
      <c r="D114" s="2266"/>
      <c r="E114" s="1905"/>
      <c r="F114" s="2269"/>
      <c r="G114" s="2451"/>
      <c r="H114" s="2451"/>
      <c r="I114" s="2451"/>
      <c r="J114" s="2451"/>
    </row>
    <row r="115" spans="1:10" s="230" customFormat="1" ht="15.75" customHeight="1" x14ac:dyDescent="0.25">
      <c r="A115" s="2453">
        <v>1.17</v>
      </c>
      <c r="B115" s="2452" t="s">
        <v>633</v>
      </c>
      <c r="C115" s="2452"/>
      <c r="D115" s="2452"/>
      <c r="E115" s="1830"/>
      <c r="F115" s="2267">
        <v>2.17</v>
      </c>
      <c r="G115" s="2540" t="s">
        <v>1184</v>
      </c>
      <c r="H115" s="2451"/>
      <c r="I115" s="2451"/>
      <c r="J115" s="2451"/>
    </row>
    <row r="116" spans="1:10" s="230" customFormat="1" ht="15.75" customHeight="1" x14ac:dyDescent="0.25">
      <c r="A116" s="2453"/>
      <c r="B116" s="2452"/>
      <c r="C116" s="2452"/>
      <c r="D116" s="2452"/>
      <c r="E116" s="1830"/>
      <c r="F116" s="2269"/>
      <c r="G116" s="2451"/>
      <c r="H116" s="2451"/>
      <c r="I116" s="2451"/>
      <c r="J116" s="2451"/>
    </row>
    <row r="117" spans="1:10" s="230" customFormat="1" ht="15.75" x14ac:dyDescent="0.25">
      <c r="A117" s="637">
        <v>2.1</v>
      </c>
      <c r="B117" s="2223" t="s">
        <v>384</v>
      </c>
      <c r="C117" s="2223"/>
      <c r="D117" s="2223"/>
      <c r="E117" s="323"/>
      <c r="F117" s="2267">
        <v>2.21</v>
      </c>
      <c r="G117" s="2451" t="s">
        <v>1278</v>
      </c>
      <c r="H117" s="2451"/>
      <c r="I117" s="2451"/>
      <c r="J117" s="2451"/>
    </row>
    <row r="118" spans="1:10" s="230" customFormat="1" ht="15.75" customHeight="1" x14ac:dyDescent="0.25">
      <c r="A118" s="1853">
        <v>2.8</v>
      </c>
      <c r="B118" s="2452" t="s">
        <v>852</v>
      </c>
      <c r="C118" s="2452"/>
      <c r="D118" s="2452"/>
      <c r="E118" s="323"/>
      <c r="F118" s="2269"/>
      <c r="G118" s="2451"/>
      <c r="H118" s="2451"/>
      <c r="I118" s="2451"/>
      <c r="J118" s="2451"/>
    </row>
    <row r="119" spans="1:10" s="230" customFormat="1" ht="15.75" customHeight="1" x14ac:dyDescent="0.25">
      <c r="A119" s="1832">
        <v>2.14</v>
      </c>
      <c r="B119" s="2306" t="s">
        <v>804</v>
      </c>
      <c r="C119" s="2307"/>
      <c r="D119" s="2308"/>
      <c r="E119" s="323"/>
      <c r="F119" s="2453">
        <v>2.2200000000000002</v>
      </c>
      <c r="G119" s="2451" t="s">
        <v>502</v>
      </c>
      <c r="H119" s="2451"/>
      <c r="I119" s="2451"/>
      <c r="J119" s="2451"/>
    </row>
    <row r="120" spans="1:10" s="230" customFormat="1" ht="15.75" x14ac:dyDescent="0.25">
      <c r="A120" s="2453">
        <v>2.16</v>
      </c>
      <c r="B120" s="2452" t="s">
        <v>1183</v>
      </c>
      <c r="C120" s="2452"/>
      <c r="D120" s="2452"/>
      <c r="E120" s="323"/>
      <c r="F120" s="2453"/>
      <c r="G120" s="2451"/>
      <c r="H120" s="2451"/>
      <c r="I120" s="2451"/>
      <c r="J120" s="2451"/>
    </row>
    <row r="121" spans="1:10" s="230" customFormat="1" ht="15.75" x14ac:dyDescent="0.25">
      <c r="A121" s="2453"/>
      <c r="B121" s="2452"/>
      <c r="C121" s="2452"/>
      <c r="D121" s="2452"/>
      <c r="E121" s="323"/>
      <c r="F121" s="712">
        <v>2.98</v>
      </c>
      <c r="G121" s="2451" t="s">
        <v>743</v>
      </c>
      <c r="H121" s="2451"/>
      <c r="I121" s="2451"/>
      <c r="J121" s="2451"/>
    </row>
    <row r="122" spans="1:10" s="230" customFormat="1" ht="15.75" x14ac:dyDescent="0.25">
      <c r="A122" s="2453"/>
      <c r="B122" s="2452"/>
      <c r="C122" s="2452"/>
      <c r="D122" s="2452"/>
      <c r="E122" s="323"/>
      <c r="F122" s="1258"/>
      <c r="G122" s="1121"/>
      <c r="H122" s="1121"/>
      <c r="I122" s="1121"/>
      <c r="J122" s="1121"/>
    </row>
    <row r="123" spans="1:10" s="230" customFormat="1" ht="15.75" x14ac:dyDescent="0.25">
      <c r="A123" s="2453"/>
      <c r="B123" s="2452"/>
      <c r="C123" s="2452"/>
      <c r="D123" s="2452"/>
      <c r="E123" s="323"/>
      <c r="F123" s="547"/>
      <c r="G123" s="1908"/>
      <c r="H123" s="1908"/>
      <c r="I123" s="1908"/>
      <c r="J123" s="1908"/>
    </row>
    <row r="124" spans="1:10" s="230" customFormat="1" x14ac:dyDescent="0.25">
      <c r="A124" s="2453"/>
      <c r="B124" s="2452"/>
      <c r="C124" s="2452"/>
      <c r="D124" s="2452"/>
      <c r="H124" s="1597"/>
      <c r="I124" s="1909"/>
    </row>
    <row r="125" spans="1:10" s="230" customFormat="1" ht="15.75" x14ac:dyDescent="0.25">
      <c r="A125" s="2267">
        <v>2.17</v>
      </c>
      <c r="B125" s="2306" t="s">
        <v>1188</v>
      </c>
      <c r="C125" s="2307"/>
      <c r="D125" s="2308"/>
      <c r="E125" s="323"/>
      <c r="H125" s="1597"/>
      <c r="I125" s="1909"/>
    </row>
    <row r="126" spans="1:10" s="230" customFormat="1" ht="15.75" x14ac:dyDescent="0.25">
      <c r="A126" s="2268"/>
      <c r="B126" s="2309"/>
      <c r="C126" s="2310"/>
      <c r="D126" s="2311"/>
      <c r="E126" s="323"/>
      <c r="F126" s="323"/>
      <c r="H126" s="1597"/>
      <c r="I126" s="1909"/>
    </row>
    <row r="127" spans="1:10" s="230" customFormat="1" ht="15.75" customHeight="1" x14ac:dyDescent="0.25">
      <c r="A127" s="637">
        <v>2.1800000000000002</v>
      </c>
      <c r="B127" s="2223" t="s">
        <v>856</v>
      </c>
      <c r="C127" s="2223"/>
      <c r="D127" s="2223"/>
      <c r="E127" s="323"/>
      <c r="H127" s="1597"/>
      <c r="I127" s="1909"/>
    </row>
    <row r="128" spans="1:10" s="230" customFormat="1" ht="15.75" x14ac:dyDescent="0.25">
      <c r="A128" s="639">
        <v>2.2000000000000002</v>
      </c>
      <c r="B128" s="2223" t="s">
        <v>256</v>
      </c>
      <c r="C128" s="2223"/>
      <c r="D128" s="2223"/>
      <c r="E128" s="323"/>
      <c r="H128" s="1597"/>
      <c r="I128" s="1909"/>
    </row>
    <row r="129" spans="1:9" s="230" customFormat="1" ht="15.75" customHeight="1" x14ac:dyDescent="0.25">
      <c r="A129" s="637">
        <v>2.2200000000000002</v>
      </c>
      <c r="B129" s="2264" t="s">
        <v>929</v>
      </c>
      <c r="C129" s="2265"/>
      <c r="D129" s="2266"/>
      <c r="E129" s="666"/>
      <c r="H129" s="1597"/>
      <c r="I129" s="1909"/>
    </row>
    <row r="130" spans="1:9" s="230" customFormat="1" ht="15.75" x14ac:dyDescent="0.25">
      <c r="A130" s="637">
        <v>2.38</v>
      </c>
      <c r="B130" s="2223" t="s">
        <v>645</v>
      </c>
      <c r="C130" s="2223"/>
      <c r="D130" s="2223"/>
      <c r="H130" s="1597"/>
      <c r="I130" s="1909"/>
    </row>
    <row r="131" spans="1:9" s="230" customFormat="1" ht="15.75" customHeight="1" x14ac:dyDescent="0.25">
      <c r="A131" s="2267">
        <v>2.73</v>
      </c>
      <c r="B131" s="2293" t="s">
        <v>1117</v>
      </c>
      <c r="C131" s="2294"/>
      <c r="D131" s="2295"/>
      <c r="H131" s="1597"/>
      <c r="I131" s="1909"/>
    </row>
    <row r="132" spans="1:9" s="230" customFormat="1" ht="15.75" customHeight="1" x14ac:dyDescent="0.25">
      <c r="A132" s="2268"/>
      <c r="B132" s="2296"/>
      <c r="C132" s="2297"/>
      <c r="D132" s="2298"/>
      <c r="H132" s="1597"/>
      <c r="I132" s="1909"/>
    </row>
    <row r="133" spans="1:9" s="230" customFormat="1" ht="15.75" customHeight="1" x14ac:dyDescent="0.25">
      <c r="A133" s="2268"/>
      <c r="B133" s="2296"/>
      <c r="C133" s="2297"/>
      <c r="D133" s="2298"/>
      <c r="H133" s="1597"/>
      <c r="I133" s="1909"/>
    </row>
    <row r="134" spans="1:9" s="230" customFormat="1" ht="15.75" customHeight="1" x14ac:dyDescent="0.25">
      <c r="A134" s="2268"/>
      <c r="B134" s="2296"/>
      <c r="C134" s="2297"/>
      <c r="D134" s="2298"/>
      <c r="F134" s="323"/>
      <c r="H134" s="1597"/>
      <c r="I134" s="1909"/>
    </row>
    <row r="135" spans="1:9" s="230" customFormat="1" ht="15.75" customHeight="1" x14ac:dyDescent="0.25">
      <c r="A135" s="2269"/>
      <c r="B135" s="2360"/>
      <c r="C135" s="2361"/>
      <c r="D135" s="2362"/>
      <c r="F135" s="323"/>
      <c r="G135" s="666"/>
      <c r="H135" s="1597"/>
      <c r="I135" s="1909"/>
    </row>
    <row r="136" spans="1:9" s="230" customFormat="1" ht="15.75" customHeight="1" x14ac:dyDescent="0.25">
      <c r="A136" s="2267">
        <v>2.83</v>
      </c>
      <c r="B136" s="2306" t="s">
        <v>1119</v>
      </c>
      <c r="C136" s="2307"/>
      <c r="D136" s="2308"/>
      <c r="H136" s="1597"/>
      <c r="I136" s="1909"/>
    </row>
    <row r="137" spans="1:9" s="230" customFormat="1" ht="15.75" customHeight="1" x14ac:dyDescent="0.25">
      <c r="A137" s="2269"/>
      <c r="B137" s="2312"/>
      <c r="C137" s="2313"/>
      <c r="D137" s="2314"/>
      <c r="H137" s="1597"/>
      <c r="I137" s="1909"/>
    </row>
    <row r="138" spans="1:9" s="230" customFormat="1" ht="15.75" customHeight="1" x14ac:dyDescent="0.25">
      <c r="A138" s="637">
        <v>2.86</v>
      </c>
      <c r="B138" s="2500" t="s">
        <v>848</v>
      </c>
      <c r="C138" s="2501"/>
      <c r="D138" s="2502"/>
      <c r="E138" s="1121"/>
      <c r="H138" s="1597"/>
      <c r="I138" s="1909"/>
    </row>
    <row r="139" spans="1:9" s="230" customFormat="1" ht="15" customHeight="1" x14ac:dyDescent="0.25">
      <c r="A139" s="637">
        <v>2.87</v>
      </c>
      <c r="B139" s="2223" t="s">
        <v>851</v>
      </c>
      <c r="C139" s="2223"/>
      <c r="D139" s="2223"/>
      <c r="H139" s="1597"/>
      <c r="I139" s="1909"/>
    </row>
    <row r="140" spans="1:9" s="230" customFormat="1" ht="15" customHeight="1" x14ac:dyDescent="0.25">
      <c r="A140" s="637">
        <v>2.88</v>
      </c>
      <c r="B140" s="2223" t="s">
        <v>933</v>
      </c>
      <c r="C140" s="2223"/>
      <c r="D140" s="2223"/>
      <c r="H140" s="1597"/>
      <c r="I140" s="1909"/>
    </row>
    <row r="141" spans="1:9" s="230" customFormat="1" ht="15.75" x14ac:dyDescent="0.25">
      <c r="A141" s="637">
        <v>2.91</v>
      </c>
      <c r="B141" s="2223" t="s">
        <v>916</v>
      </c>
      <c r="C141" s="2223"/>
      <c r="D141" s="2223"/>
      <c r="H141" s="1597"/>
      <c r="I141" s="1909"/>
    </row>
    <row r="142" spans="1:9" s="230" customFormat="1" ht="15.75" customHeight="1" x14ac:dyDescent="0.25">
      <c r="A142" s="2453">
        <v>2.95</v>
      </c>
      <c r="B142" s="2452" t="s">
        <v>854</v>
      </c>
      <c r="C142" s="2452"/>
      <c r="D142" s="2452"/>
      <c r="H142" s="1597"/>
      <c r="I142" s="1909"/>
    </row>
    <row r="143" spans="1:9" s="230" customFormat="1" ht="15" customHeight="1" x14ac:dyDescent="0.25">
      <c r="A143" s="2453"/>
      <c r="B143" s="2452"/>
      <c r="C143" s="2452"/>
      <c r="D143" s="2452"/>
      <c r="H143" s="1597"/>
      <c r="I143" s="1909"/>
    </row>
    <row r="144" spans="1:9" s="230" customFormat="1" ht="15" customHeight="1" x14ac:dyDescent="0.25">
      <c r="A144" s="2453"/>
      <c r="B144" s="2452"/>
      <c r="C144" s="2452"/>
      <c r="D144" s="2452"/>
      <c r="H144" s="1597"/>
      <c r="I144" s="1909"/>
    </row>
    <row r="145" spans="4:10" s="7" customFormat="1" x14ac:dyDescent="0.25">
      <c r="D145" s="226"/>
      <c r="E145" s="230"/>
      <c r="F145" s="230"/>
      <c r="G145" s="230"/>
      <c r="H145" s="1597"/>
      <c r="I145" s="1909"/>
      <c r="J145" s="230"/>
    </row>
    <row r="146" spans="4:10" s="7" customFormat="1" x14ac:dyDescent="0.25">
      <c r="D146" s="226"/>
      <c r="E146" s="230"/>
      <c r="F146" s="230"/>
      <c r="G146" s="230"/>
      <c r="H146" s="1597"/>
      <c r="I146" s="1909"/>
      <c r="J146" s="230"/>
    </row>
    <row r="147" spans="4:10" s="7" customFormat="1" x14ac:dyDescent="0.25">
      <c r="D147" s="226"/>
      <c r="E147" s="230"/>
      <c r="F147" s="230"/>
      <c r="G147" s="230"/>
      <c r="H147" s="1597"/>
      <c r="I147" s="1909"/>
      <c r="J147" s="230"/>
    </row>
    <row r="148" spans="4:10" s="7" customFormat="1" x14ac:dyDescent="0.25">
      <c r="D148" s="226"/>
      <c r="E148" s="230"/>
      <c r="F148" s="230"/>
      <c r="G148" s="230"/>
      <c r="H148" s="1597"/>
      <c r="I148" s="1909"/>
      <c r="J148" s="230"/>
    </row>
    <row r="149" spans="4:10" s="7" customFormat="1" x14ac:dyDescent="0.25">
      <c r="D149" s="226"/>
      <c r="E149" s="230"/>
      <c r="F149" s="230"/>
      <c r="G149" s="230"/>
      <c r="H149" s="1597"/>
      <c r="I149" s="1909"/>
      <c r="J149" s="230"/>
    </row>
    <row r="150" spans="4:10" s="7" customFormat="1" x14ac:dyDescent="0.25">
      <c r="D150" s="226"/>
      <c r="E150" s="230"/>
      <c r="F150" s="230"/>
      <c r="G150" s="230"/>
      <c r="H150" s="1597"/>
      <c r="I150" s="1909"/>
      <c r="J150" s="230"/>
    </row>
    <row r="151" spans="4:10" s="7" customFormat="1" x14ac:dyDescent="0.25">
      <c r="D151" s="226"/>
      <c r="E151" s="230"/>
      <c r="H151" s="226"/>
      <c r="I151" s="1909"/>
    </row>
    <row r="152" spans="4:10" s="7" customFormat="1" x14ac:dyDescent="0.25">
      <c r="D152" s="226"/>
      <c r="E152" s="230"/>
      <c r="H152" s="226"/>
      <c r="I152" s="1909"/>
    </row>
    <row r="153" spans="4:10" s="7" customFormat="1" x14ac:dyDescent="0.25">
      <c r="D153" s="226"/>
      <c r="E153" s="230"/>
      <c r="H153" s="226"/>
      <c r="I153" s="1909"/>
    </row>
    <row r="154" spans="4:10" s="7" customFormat="1" x14ac:dyDescent="0.25">
      <c r="D154" s="226"/>
      <c r="E154" s="230"/>
      <c r="H154" s="226"/>
      <c r="I154" s="1909"/>
    </row>
    <row r="155" spans="4:10" s="7" customFormat="1" x14ac:dyDescent="0.25">
      <c r="D155" s="226"/>
      <c r="E155" s="230"/>
      <c r="H155" s="226"/>
      <c r="I155" s="1909"/>
    </row>
    <row r="156" spans="4:10" s="7" customFormat="1" x14ac:dyDescent="0.25">
      <c r="D156" s="226"/>
      <c r="E156" s="230"/>
      <c r="H156" s="226"/>
      <c r="I156" s="1909"/>
    </row>
    <row r="157" spans="4:10" s="7" customFormat="1" x14ac:dyDescent="0.25">
      <c r="D157" s="226"/>
      <c r="E157" s="230"/>
      <c r="H157" s="226"/>
      <c r="I157" s="1909"/>
    </row>
    <row r="158" spans="4:10" s="7" customFormat="1" x14ac:dyDescent="0.25">
      <c r="D158" s="226"/>
      <c r="E158" s="230"/>
      <c r="H158" s="226"/>
      <c r="I158" s="1909"/>
    </row>
    <row r="159" spans="4:10" s="7" customFormat="1" x14ac:dyDescent="0.25">
      <c r="D159" s="226"/>
      <c r="E159" s="230"/>
      <c r="H159" s="226"/>
      <c r="I159" s="1909"/>
    </row>
    <row r="160" spans="4:10" s="7" customFormat="1" x14ac:dyDescent="0.25">
      <c r="D160" s="226"/>
      <c r="E160" s="230"/>
      <c r="H160" s="226"/>
      <c r="I160" s="1909"/>
    </row>
    <row r="161" spans="4:9" s="7" customFormat="1" x14ac:dyDescent="0.25">
      <c r="D161" s="226"/>
      <c r="E161" s="230"/>
      <c r="H161" s="226"/>
      <c r="I161" s="1909"/>
    </row>
    <row r="162" spans="4:9" s="7" customFormat="1" x14ac:dyDescent="0.25">
      <c r="D162" s="226"/>
      <c r="E162" s="230"/>
      <c r="H162" s="226"/>
      <c r="I162" s="1909"/>
    </row>
    <row r="163" spans="4:9" s="7" customFormat="1" x14ac:dyDescent="0.25">
      <c r="D163" s="226"/>
      <c r="E163" s="230"/>
      <c r="H163" s="226"/>
      <c r="I163" s="1909"/>
    </row>
    <row r="164" spans="4:9" s="7" customFormat="1" x14ac:dyDescent="0.25">
      <c r="D164" s="226"/>
      <c r="E164" s="230"/>
      <c r="H164" s="226"/>
      <c r="I164" s="1909"/>
    </row>
    <row r="165" spans="4:9" s="7" customFormat="1" x14ac:dyDescent="0.25">
      <c r="D165" s="226"/>
      <c r="E165" s="230"/>
      <c r="H165" s="226"/>
      <c r="I165" s="1909"/>
    </row>
    <row r="166" spans="4:9" s="7" customFormat="1" x14ac:dyDescent="0.25">
      <c r="D166" s="226"/>
      <c r="E166" s="230"/>
      <c r="H166" s="226"/>
      <c r="I166" s="1909"/>
    </row>
    <row r="167" spans="4:9" s="7" customFormat="1" x14ac:dyDescent="0.25">
      <c r="D167" s="226"/>
      <c r="E167" s="230"/>
      <c r="H167" s="226"/>
      <c r="I167" s="1909"/>
    </row>
    <row r="168" spans="4:9" s="7" customFormat="1" x14ac:dyDescent="0.25">
      <c r="D168" s="226"/>
      <c r="E168" s="230"/>
      <c r="H168" s="226"/>
      <c r="I168" s="1909"/>
    </row>
    <row r="169" spans="4:9" s="7" customFormat="1" x14ac:dyDescent="0.25">
      <c r="D169" s="226"/>
      <c r="E169" s="230"/>
      <c r="H169" s="226"/>
      <c r="I169" s="1909"/>
    </row>
    <row r="170" spans="4:9" s="7" customFormat="1" x14ac:dyDescent="0.25">
      <c r="D170" s="226"/>
      <c r="E170" s="230"/>
      <c r="H170" s="226"/>
      <c r="I170" s="1909"/>
    </row>
    <row r="171" spans="4:9" s="7" customFormat="1" x14ac:dyDescent="0.25">
      <c r="D171" s="226"/>
      <c r="E171" s="230"/>
      <c r="H171" s="226"/>
      <c r="I171" s="1909"/>
    </row>
    <row r="172" spans="4:9" s="7" customFormat="1" x14ac:dyDescent="0.25">
      <c r="D172" s="226"/>
      <c r="E172" s="230"/>
      <c r="H172" s="226"/>
      <c r="I172" s="1909"/>
    </row>
    <row r="173" spans="4:9" s="7" customFormat="1" x14ac:dyDescent="0.25">
      <c r="D173" s="226"/>
      <c r="E173" s="230"/>
      <c r="H173" s="226"/>
      <c r="I173" s="1909"/>
    </row>
    <row r="174" spans="4:9" s="7" customFormat="1" x14ac:dyDescent="0.25">
      <c r="D174" s="226"/>
      <c r="E174" s="230"/>
      <c r="H174" s="226"/>
      <c r="I174" s="1909"/>
    </row>
    <row r="175" spans="4:9" s="7" customFormat="1" x14ac:dyDescent="0.25">
      <c r="D175" s="226"/>
      <c r="E175" s="230"/>
      <c r="H175" s="226"/>
      <c r="I175" s="1909"/>
    </row>
    <row r="176" spans="4:9" s="7" customFormat="1" x14ac:dyDescent="0.25">
      <c r="D176" s="226"/>
      <c r="E176" s="230"/>
      <c r="H176" s="226"/>
      <c r="I176" s="1909"/>
    </row>
    <row r="177" spans="4:9" s="7" customFormat="1" x14ac:dyDescent="0.25">
      <c r="D177" s="226"/>
      <c r="E177" s="230"/>
      <c r="H177" s="226"/>
      <c r="I177" s="1909"/>
    </row>
    <row r="178" spans="4:9" s="7" customFormat="1" x14ac:dyDescent="0.25">
      <c r="D178" s="226"/>
      <c r="E178" s="230"/>
      <c r="H178" s="226"/>
      <c r="I178" s="1909"/>
    </row>
    <row r="179" spans="4:9" s="7" customFormat="1" x14ac:dyDescent="0.25">
      <c r="D179" s="226"/>
      <c r="E179" s="230"/>
      <c r="H179" s="226"/>
      <c r="I179" s="1909"/>
    </row>
    <row r="180" spans="4:9" s="7" customFormat="1" x14ac:dyDescent="0.25">
      <c r="D180" s="226"/>
      <c r="E180" s="230"/>
      <c r="H180" s="226"/>
      <c r="I180" s="1909"/>
    </row>
    <row r="181" spans="4:9" s="7" customFormat="1" x14ac:dyDescent="0.25">
      <c r="D181" s="226"/>
      <c r="E181" s="230"/>
      <c r="H181" s="226"/>
      <c r="I181" s="1909"/>
    </row>
    <row r="182" spans="4:9" s="7" customFormat="1" x14ac:dyDescent="0.25">
      <c r="D182" s="226"/>
      <c r="E182" s="230"/>
      <c r="H182" s="226"/>
      <c r="I182" s="1909"/>
    </row>
    <row r="183" spans="4:9" s="7" customFormat="1" x14ac:dyDescent="0.25">
      <c r="D183" s="226"/>
      <c r="E183" s="230"/>
      <c r="H183" s="226"/>
      <c r="I183" s="1909"/>
    </row>
    <row r="184" spans="4:9" s="7" customFormat="1" x14ac:dyDescent="0.25">
      <c r="D184" s="226"/>
      <c r="E184" s="230"/>
      <c r="H184" s="226"/>
      <c r="I184" s="1909"/>
    </row>
    <row r="185" spans="4:9" s="7" customFormat="1" x14ac:dyDescent="0.25">
      <c r="D185" s="226"/>
      <c r="E185" s="230"/>
      <c r="H185" s="226"/>
      <c r="I185" s="1909"/>
    </row>
    <row r="186" spans="4:9" s="7" customFormat="1" x14ac:dyDescent="0.25">
      <c r="D186" s="226"/>
      <c r="E186" s="230"/>
      <c r="H186" s="226"/>
      <c r="I186" s="1909"/>
    </row>
    <row r="187" spans="4:9" s="7" customFormat="1" x14ac:dyDescent="0.25">
      <c r="D187" s="226"/>
      <c r="E187" s="230"/>
      <c r="H187" s="226"/>
      <c r="I187" s="1909"/>
    </row>
    <row r="188" spans="4:9" s="7" customFormat="1" x14ac:dyDescent="0.25">
      <c r="D188" s="226"/>
      <c r="E188" s="230"/>
      <c r="H188" s="226"/>
      <c r="I188" s="1909"/>
    </row>
    <row r="189" spans="4:9" s="7" customFormat="1" x14ac:dyDescent="0.25">
      <c r="D189" s="226"/>
      <c r="E189" s="230"/>
      <c r="H189" s="226"/>
      <c r="I189" s="1909"/>
    </row>
    <row r="190" spans="4:9" s="7" customFormat="1" x14ac:dyDescent="0.25">
      <c r="D190" s="226"/>
      <c r="E190" s="230"/>
      <c r="H190" s="226"/>
      <c r="I190" s="1909"/>
    </row>
    <row r="191" spans="4:9" s="7" customFormat="1" x14ac:dyDescent="0.25">
      <c r="D191" s="226"/>
      <c r="E191" s="230"/>
      <c r="H191" s="226"/>
      <c r="I191" s="1909"/>
    </row>
    <row r="192" spans="4:9" s="7" customFormat="1" x14ac:dyDescent="0.25">
      <c r="D192" s="226"/>
      <c r="E192" s="230"/>
      <c r="H192" s="226"/>
      <c r="I192" s="1909"/>
    </row>
    <row r="193" spans="4:9" s="7" customFormat="1" x14ac:dyDescent="0.25">
      <c r="D193" s="226"/>
      <c r="E193" s="230"/>
      <c r="H193" s="226"/>
      <c r="I193" s="1909"/>
    </row>
    <row r="194" spans="4:9" s="7" customFormat="1" x14ac:dyDescent="0.25">
      <c r="D194" s="226"/>
      <c r="E194" s="230"/>
      <c r="H194" s="226"/>
      <c r="I194" s="1909"/>
    </row>
    <row r="195" spans="4:9" s="7" customFormat="1" x14ac:dyDescent="0.25">
      <c r="D195" s="226"/>
      <c r="E195" s="230"/>
      <c r="H195" s="226"/>
      <c r="I195" s="1909"/>
    </row>
    <row r="196" spans="4:9" s="7" customFormat="1" x14ac:dyDescent="0.25">
      <c r="D196" s="226"/>
      <c r="E196" s="230"/>
      <c r="H196" s="226"/>
      <c r="I196" s="1909"/>
    </row>
    <row r="197" spans="4:9" s="7" customFormat="1" x14ac:dyDescent="0.25">
      <c r="D197" s="226"/>
      <c r="E197" s="230"/>
      <c r="H197" s="226"/>
      <c r="I197" s="1909"/>
    </row>
    <row r="198" spans="4:9" s="7" customFormat="1" x14ac:dyDescent="0.25">
      <c r="D198" s="226"/>
      <c r="E198" s="230"/>
      <c r="H198" s="226"/>
      <c r="I198" s="1909"/>
    </row>
    <row r="199" spans="4:9" s="7" customFormat="1" x14ac:dyDescent="0.25">
      <c r="D199" s="226"/>
      <c r="E199" s="230"/>
      <c r="H199" s="226"/>
      <c r="I199" s="1909"/>
    </row>
    <row r="200" spans="4:9" s="7" customFormat="1" x14ac:dyDescent="0.25">
      <c r="D200" s="226"/>
      <c r="E200" s="230"/>
      <c r="H200" s="226"/>
      <c r="I200" s="1909"/>
    </row>
    <row r="201" spans="4:9" s="7" customFormat="1" x14ac:dyDescent="0.25">
      <c r="D201" s="226"/>
      <c r="E201" s="230"/>
      <c r="H201" s="226"/>
      <c r="I201" s="1909"/>
    </row>
    <row r="202" spans="4:9" s="7" customFormat="1" x14ac:dyDescent="0.25">
      <c r="D202" s="226"/>
      <c r="E202" s="230"/>
      <c r="H202" s="226"/>
      <c r="I202" s="1909"/>
    </row>
    <row r="203" spans="4:9" s="7" customFormat="1" x14ac:dyDescent="0.25">
      <c r="D203" s="226"/>
      <c r="E203" s="230"/>
      <c r="H203" s="226"/>
      <c r="I203" s="1909"/>
    </row>
    <row r="204" spans="4:9" s="7" customFormat="1" x14ac:dyDescent="0.25">
      <c r="D204" s="226"/>
      <c r="E204" s="230"/>
      <c r="H204" s="226"/>
      <c r="I204" s="1909"/>
    </row>
    <row r="205" spans="4:9" s="7" customFormat="1" x14ac:dyDescent="0.25">
      <c r="D205" s="226"/>
      <c r="E205" s="230"/>
      <c r="H205" s="226"/>
      <c r="I205" s="1909"/>
    </row>
    <row r="206" spans="4:9" s="7" customFormat="1" x14ac:dyDescent="0.25">
      <c r="D206" s="226"/>
      <c r="E206" s="230"/>
      <c r="H206" s="226"/>
      <c r="I206" s="1909"/>
    </row>
    <row r="207" spans="4:9" s="7" customFormat="1" x14ac:dyDescent="0.25">
      <c r="D207" s="226"/>
      <c r="E207" s="230"/>
      <c r="H207" s="226"/>
      <c r="I207" s="1909"/>
    </row>
    <row r="208" spans="4:9" s="7" customFormat="1" x14ac:dyDescent="0.25">
      <c r="D208" s="226"/>
      <c r="E208" s="230"/>
      <c r="H208" s="226"/>
      <c r="I208" s="1909"/>
    </row>
    <row r="209" spans="4:9" s="7" customFormat="1" x14ac:dyDescent="0.25">
      <c r="D209" s="226"/>
      <c r="E209" s="230"/>
      <c r="H209" s="226"/>
      <c r="I209" s="1909"/>
    </row>
    <row r="210" spans="4:9" s="7" customFormat="1" x14ac:dyDescent="0.25">
      <c r="D210" s="226"/>
      <c r="E210" s="230"/>
      <c r="H210" s="226"/>
      <c r="I210" s="1909"/>
    </row>
    <row r="211" spans="4:9" s="7" customFormat="1" x14ac:dyDescent="0.25">
      <c r="D211" s="226"/>
      <c r="E211" s="230"/>
      <c r="H211" s="226"/>
      <c r="I211" s="1909"/>
    </row>
    <row r="212" spans="4:9" s="7" customFormat="1" x14ac:dyDescent="0.25">
      <c r="D212" s="226"/>
      <c r="E212" s="230"/>
      <c r="H212" s="226"/>
      <c r="I212" s="1909"/>
    </row>
    <row r="213" spans="4:9" s="7" customFormat="1" x14ac:dyDescent="0.25">
      <c r="D213" s="226"/>
      <c r="E213" s="230"/>
      <c r="H213" s="226"/>
      <c r="I213" s="1909"/>
    </row>
    <row r="214" spans="4:9" s="7" customFormat="1" x14ac:dyDescent="0.25">
      <c r="D214" s="226"/>
      <c r="E214" s="230"/>
      <c r="H214" s="226"/>
      <c r="I214" s="1909"/>
    </row>
    <row r="215" spans="4:9" s="7" customFormat="1" x14ac:dyDescent="0.25">
      <c r="D215" s="226"/>
      <c r="E215" s="230"/>
      <c r="H215" s="226"/>
      <c r="I215" s="1909"/>
    </row>
    <row r="216" spans="4:9" s="7" customFormat="1" x14ac:dyDescent="0.25">
      <c r="D216" s="226"/>
      <c r="E216" s="230"/>
      <c r="H216" s="226"/>
      <c r="I216" s="1909"/>
    </row>
    <row r="217" spans="4:9" s="7" customFormat="1" x14ac:dyDescent="0.25">
      <c r="D217" s="226"/>
      <c r="E217" s="230"/>
      <c r="H217" s="226"/>
      <c r="I217" s="1909"/>
    </row>
    <row r="218" spans="4:9" s="7" customFormat="1" x14ac:dyDescent="0.25">
      <c r="D218" s="226"/>
      <c r="E218" s="230"/>
      <c r="H218" s="226"/>
      <c r="I218" s="1909"/>
    </row>
    <row r="219" spans="4:9" s="7" customFormat="1" x14ac:dyDescent="0.25">
      <c r="D219" s="226"/>
      <c r="E219" s="230"/>
      <c r="H219" s="226"/>
      <c r="I219" s="1909"/>
    </row>
    <row r="220" spans="4:9" s="7" customFormat="1" x14ac:dyDescent="0.25">
      <c r="D220" s="226"/>
      <c r="E220" s="230"/>
      <c r="H220" s="226"/>
      <c r="I220" s="1909"/>
    </row>
    <row r="221" spans="4:9" s="7" customFormat="1" x14ac:dyDescent="0.25">
      <c r="D221" s="226"/>
      <c r="E221" s="230"/>
      <c r="H221" s="226"/>
      <c r="I221" s="1909"/>
    </row>
    <row r="222" spans="4:9" s="7" customFormat="1" x14ac:dyDescent="0.25">
      <c r="D222" s="226"/>
      <c r="E222" s="230"/>
      <c r="H222" s="226"/>
      <c r="I222" s="1909"/>
    </row>
    <row r="223" spans="4:9" s="7" customFormat="1" x14ac:dyDescent="0.25">
      <c r="D223" s="226"/>
      <c r="E223" s="230"/>
      <c r="H223" s="226"/>
      <c r="I223" s="1909"/>
    </row>
    <row r="224" spans="4:9" x14ac:dyDescent="0.25">
      <c r="G224" s="7"/>
    </row>
    <row r="225" spans="7:7" x14ac:dyDescent="0.25">
      <c r="G225" s="7"/>
    </row>
    <row r="226" spans="7:7" x14ac:dyDescent="0.25">
      <c r="G226" s="7"/>
    </row>
    <row r="227" spans="7:7" x14ac:dyDescent="0.25">
      <c r="G227" s="7"/>
    </row>
    <row r="228" spans="7:7" x14ac:dyDescent="0.25">
      <c r="G228" s="7"/>
    </row>
    <row r="229" spans="7:7" x14ac:dyDescent="0.25">
      <c r="G229" s="7"/>
    </row>
    <row r="230" spans="7:7" x14ac:dyDescent="0.25">
      <c r="G230" s="7"/>
    </row>
  </sheetData>
  <mergeCells count="52">
    <mergeCell ref="A131:A135"/>
    <mergeCell ref="A136:A137"/>
    <mergeCell ref="B136:D137"/>
    <mergeCell ref="B142:D144"/>
    <mergeCell ref="A142:A144"/>
    <mergeCell ref="B141:D141"/>
    <mergeCell ref="B140:D140"/>
    <mergeCell ref="B139:D139"/>
    <mergeCell ref="B129:D129"/>
    <mergeCell ref="B130:D130"/>
    <mergeCell ref="B138:D138"/>
    <mergeCell ref="B119:D119"/>
    <mergeCell ref="B125:D126"/>
    <mergeCell ref="B128:D128"/>
    <mergeCell ref="B120:D124"/>
    <mergeCell ref="B127:D127"/>
    <mergeCell ref="B131:D135"/>
    <mergeCell ref="B118:D118"/>
    <mergeCell ref="G109:J112"/>
    <mergeCell ref="F109:F112"/>
    <mergeCell ref="A120:A124"/>
    <mergeCell ref="A125:A126"/>
    <mergeCell ref="A115:A116"/>
    <mergeCell ref="B114:D114"/>
    <mergeCell ref="B115:D116"/>
    <mergeCell ref="B117:D117"/>
    <mergeCell ref="B109:D109"/>
    <mergeCell ref="B110:D110"/>
    <mergeCell ref="B111:D111"/>
    <mergeCell ref="B112:D112"/>
    <mergeCell ref="B113:D113"/>
    <mergeCell ref="G113:J114"/>
    <mergeCell ref="F113:F114"/>
    <mergeCell ref="F108:J108"/>
    <mergeCell ref="G121:J121"/>
    <mergeCell ref="E10:F10"/>
    <mergeCell ref="E11:F11"/>
    <mergeCell ref="E18:F18"/>
    <mergeCell ref="E20:F20"/>
    <mergeCell ref="E25:F25"/>
    <mergeCell ref="F27:H27"/>
    <mergeCell ref="G119:J120"/>
    <mergeCell ref="F119:F120"/>
    <mergeCell ref="F115:F116"/>
    <mergeCell ref="G115:J116"/>
    <mergeCell ref="F117:F118"/>
    <mergeCell ref="G117:J118"/>
    <mergeCell ref="A17:A18"/>
    <mergeCell ref="E17:F17"/>
    <mergeCell ref="B17:B18"/>
    <mergeCell ref="C17:C18"/>
    <mergeCell ref="E21:F21"/>
  </mergeCells>
  <pageMargins left="0.23622047244094491" right="0.23622047244094491" top="0.19685039370078741" bottom="0.15748031496062992" header="0.11811023622047245" footer="0.11811023622047245"/>
  <pageSetup paperSize="8" scale="35"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39997558519241921"/>
    <pageSetUpPr fitToPage="1"/>
  </sheetPr>
  <dimension ref="A1:N146"/>
  <sheetViews>
    <sheetView topLeftCell="A37" zoomScale="75" zoomScaleNormal="75" workbookViewId="0">
      <selection activeCell="G62" sqref="G62"/>
    </sheetView>
  </sheetViews>
  <sheetFormatPr defaultColWidth="8.85546875" defaultRowHeight="15.75" x14ac:dyDescent="0.25"/>
  <cols>
    <col min="1" max="1" width="8.28515625" customWidth="1"/>
    <col min="2" max="2" width="54.42578125" bestFit="1" customWidth="1"/>
    <col min="3" max="3" width="83" customWidth="1"/>
    <col min="4" max="4" width="3.140625" style="46" bestFit="1" customWidth="1"/>
    <col min="5" max="5" width="8.5703125" style="208" customWidth="1"/>
    <col min="6" max="6" width="7.7109375" customWidth="1"/>
    <col min="7" max="7" width="54.7109375" customWidth="1"/>
    <col min="8" max="8" width="3.140625" style="226" bestFit="1" customWidth="1"/>
    <col min="9" max="9" width="8.85546875" style="329" customWidth="1"/>
    <col min="10" max="10" width="29.85546875" bestFit="1" customWidth="1"/>
    <col min="11" max="11" width="16.5703125" bestFit="1" customWidth="1"/>
  </cols>
  <sheetData>
    <row r="1" spans="1:14" ht="15" x14ac:dyDescent="0.25">
      <c r="A1" s="7"/>
      <c r="B1" s="7"/>
      <c r="C1" s="7"/>
      <c r="D1" s="226"/>
      <c r="E1" s="139"/>
      <c r="F1" s="7"/>
      <c r="G1" s="7"/>
      <c r="H1" s="7"/>
      <c r="I1" s="7"/>
      <c r="J1" s="7"/>
      <c r="K1" s="7"/>
      <c r="L1" s="7"/>
      <c r="M1" s="7"/>
      <c r="N1" s="7"/>
    </row>
    <row r="2" spans="1:14" ht="15" x14ac:dyDescent="0.25">
      <c r="A2" s="7"/>
      <c r="B2" s="7"/>
      <c r="C2" s="7"/>
      <c r="D2" s="226"/>
      <c r="E2" s="139"/>
      <c r="F2" s="7"/>
      <c r="G2" s="7"/>
      <c r="H2" s="7"/>
      <c r="I2" s="7"/>
      <c r="J2" s="7"/>
      <c r="K2" s="7"/>
      <c r="L2" s="7"/>
      <c r="M2" s="7"/>
      <c r="N2" s="7"/>
    </row>
    <row r="3" spans="1:14" ht="15" x14ac:dyDescent="0.25">
      <c r="A3" s="7"/>
      <c r="B3" s="7"/>
      <c r="C3" s="7"/>
      <c r="D3" s="226"/>
      <c r="E3" s="139"/>
      <c r="F3" s="7"/>
      <c r="G3" s="7"/>
      <c r="H3" s="7"/>
      <c r="I3" s="7"/>
      <c r="J3" s="7"/>
      <c r="K3" s="7"/>
      <c r="L3" s="7"/>
      <c r="M3" s="7"/>
      <c r="N3" s="7"/>
    </row>
    <row r="4" spans="1:14" ht="18" x14ac:dyDescent="0.25">
      <c r="A4" s="7"/>
      <c r="B4" s="1001" t="s">
        <v>1279</v>
      </c>
      <c r="D4" s="7"/>
      <c r="E4" s="139"/>
      <c r="F4" s="7"/>
      <c r="G4" s="7"/>
      <c r="H4" s="7"/>
      <c r="I4" s="7"/>
      <c r="J4" s="7"/>
      <c r="K4" s="7"/>
      <c r="L4" s="7"/>
      <c r="M4" s="7"/>
      <c r="N4" s="7"/>
    </row>
    <row r="5" spans="1:14" ht="15" x14ac:dyDescent="0.25">
      <c r="A5" s="7"/>
      <c r="B5" s="7"/>
      <c r="C5" s="7"/>
      <c r="D5" s="226"/>
      <c r="E5" s="139"/>
      <c r="F5" s="7"/>
      <c r="G5" s="7"/>
      <c r="H5" s="7"/>
      <c r="I5" s="7"/>
      <c r="J5" s="7"/>
      <c r="K5" s="7"/>
      <c r="L5" s="7"/>
      <c r="M5" s="7"/>
      <c r="N5" s="7"/>
    </row>
    <row r="6" spans="1:14" ht="15" x14ac:dyDescent="0.25">
      <c r="A6" s="7"/>
      <c r="B6" s="7"/>
      <c r="D6" s="226"/>
      <c r="E6" s="139"/>
      <c r="F6" s="7"/>
      <c r="G6" s="7"/>
      <c r="H6" s="7"/>
      <c r="I6" s="7"/>
      <c r="J6" s="7"/>
      <c r="K6" s="7"/>
      <c r="L6" s="7"/>
      <c r="M6" s="7"/>
      <c r="N6" s="7"/>
    </row>
    <row r="7" spans="1:14" ht="15" x14ac:dyDescent="0.25">
      <c r="A7" s="7"/>
      <c r="B7" s="7"/>
      <c r="C7" s="7"/>
      <c r="D7" s="226"/>
      <c r="E7" s="139"/>
      <c r="F7" s="7"/>
      <c r="G7" s="7"/>
      <c r="H7" s="7"/>
      <c r="I7" s="7"/>
      <c r="J7" s="7"/>
      <c r="K7" s="7"/>
      <c r="L7" s="7"/>
      <c r="M7" s="7"/>
      <c r="N7" s="7"/>
    </row>
    <row r="8" spans="1:14" s="12" customFormat="1" x14ac:dyDescent="0.25">
      <c r="A8" s="31" t="s">
        <v>131</v>
      </c>
      <c r="D8" s="47"/>
      <c r="E8" s="1771"/>
      <c r="H8" s="53"/>
      <c r="I8" s="1275"/>
    </row>
    <row r="9" spans="1:14" s="12" customFormat="1" x14ac:dyDescent="0.25">
      <c r="A9" s="913">
        <v>1</v>
      </c>
      <c r="B9" s="29" t="s">
        <v>127</v>
      </c>
      <c r="C9" s="1665" t="s">
        <v>194</v>
      </c>
      <c r="D9" s="47"/>
      <c r="E9" s="208"/>
      <c r="F9" s="31"/>
      <c r="H9" s="53"/>
      <c r="I9" s="1275"/>
    </row>
    <row r="10" spans="1:14" x14ac:dyDescent="0.25">
      <c r="A10" s="913">
        <v>2</v>
      </c>
      <c r="B10" s="29" t="s">
        <v>90</v>
      </c>
      <c r="C10" s="2038" t="s">
        <v>94</v>
      </c>
      <c r="E10" s="2320" t="s">
        <v>95</v>
      </c>
      <c r="F10" s="2321"/>
      <c r="G10" s="1276" t="s">
        <v>93</v>
      </c>
      <c r="H10" s="1275"/>
      <c r="I10" s="1275"/>
      <c r="J10" s="55"/>
    </row>
    <row r="11" spans="1:14" x14ac:dyDescent="0.25">
      <c r="A11" s="913">
        <v>3</v>
      </c>
      <c r="B11" s="29" t="s">
        <v>91</v>
      </c>
      <c r="C11" s="2038" t="s">
        <v>96</v>
      </c>
      <c r="E11" s="2326" t="s">
        <v>95</v>
      </c>
      <c r="F11" s="2326"/>
      <c r="G11" s="1276" t="s">
        <v>97</v>
      </c>
      <c r="H11" s="1275"/>
      <c r="I11" s="1275"/>
      <c r="J11" s="55"/>
    </row>
    <row r="12" spans="1:14" x14ac:dyDescent="0.25">
      <c r="A12" s="913">
        <v>4</v>
      </c>
      <c r="B12" s="29" t="s">
        <v>101</v>
      </c>
      <c r="C12" s="2036">
        <v>43941</v>
      </c>
      <c r="E12" s="1911"/>
      <c r="F12" s="26"/>
      <c r="G12" s="12"/>
      <c r="H12" s="53"/>
      <c r="I12" s="1275"/>
      <c r="J12" s="56"/>
      <c r="K12" s="12"/>
    </row>
    <row r="13" spans="1:14" x14ac:dyDescent="0.25">
      <c r="A13" s="913">
        <v>5</v>
      </c>
      <c r="B13" s="29" t="s">
        <v>123</v>
      </c>
      <c r="C13" s="668">
        <v>0.45520833333333338</v>
      </c>
      <c r="E13" s="1911"/>
      <c r="F13" s="26"/>
      <c r="G13" s="12"/>
      <c r="H13" s="53"/>
      <c r="I13" s="1275"/>
      <c r="J13" s="56"/>
      <c r="K13" s="12"/>
    </row>
    <row r="14" spans="1:14" x14ac:dyDescent="0.25">
      <c r="A14" s="913">
        <v>6</v>
      </c>
      <c r="B14" s="29" t="s">
        <v>124</v>
      </c>
      <c r="C14" s="2036" t="s">
        <v>125</v>
      </c>
      <c r="E14" s="1911"/>
      <c r="F14" s="26"/>
      <c r="G14" s="12"/>
      <c r="H14" s="53"/>
      <c r="I14" s="1275"/>
      <c r="J14" s="56"/>
      <c r="K14" s="12"/>
    </row>
    <row r="15" spans="1:14" x14ac:dyDescent="0.25">
      <c r="A15" s="913">
        <v>7</v>
      </c>
      <c r="B15" s="29" t="s">
        <v>102</v>
      </c>
      <c r="C15" s="2036">
        <v>43942</v>
      </c>
      <c r="E15" s="1911"/>
      <c r="F15" s="26"/>
      <c r="G15" s="12"/>
      <c r="H15" s="53"/>
      <c r="I15" s="1275"/>
      <c r="J15" s="56"/>
      <c r="K15" s="12"/>
    </row>
    <row r="16" spans="1:14" x14ac:dyDescent="0.25">
      <c r="A16" s="913">
        <v>8</v>
      </c>
      <c r="B16" s="29" t="s">
        <v>103</v>
      </c>
      <c r="C16" s="1548" t="s">
        <v>1281</v>
      </c>
      <c r="E16" s="1911"/>
      <c r="F16" s="26"/>
      <c r="G16" s="12"/>
      <c r="H16" s="53"/>
      <c r="I16" s="1275"/>
      <c r="J16" s="56"/>
      <c r="K16" s="12"/>
    </row>
    <row r="17" spans="1:11" x14ac:dyDescent="0.25">
      <c r="A17" s="2551">
        <v>9</v>
      </c>
      <c r="B17" s="2322" t="s">
        <v>85</v>
      </c>
      <c r="C17" s="2192" t="s">
        <v>98</v>
      </c>
      <c r="E17" s="2320" t="s">
        <v>180</v>
      </c>
      <c r="F17" s="2321"/>
      <c r="G17" s="824" t="s">
        <v>92</v>
      </c>
      <c r="J17" s="308"/>
    </row>
    <row r="18" spans="1:11" x14ac:dyDescent="0.25">
      <c r="A18" s="2552"/>
      <c r="B18" s="2323"/>
      <c r="C18" s="2193"/>
      <c r="E18" s="2320" t="s">
        <v>181</v>
      </c>
      <c r="F18" s="2321"/>
      <c r="G18" s="140" t="s">
        <v>119</v>
      </c>
      <c r="J18" s="308"/>
      <c r="K18" s="1289"/>
    </row>
    <row r="19" spans="1:11" x14ac:dyDescent="0.25">
      <c r="A19" s="913">
        <v>10</v>
      </c>
      <c r="B19" s="29" t="s">
        <v>86</v>
      </c>
      <c r="C19" s="2033">
        <v>10000000</v>
      </c>
      <c r="E19" s="1778"/>
      <c r="F19" s="27"/>
      <c r="G19" s="12"/>
      <c r="H19" s="53"/>
      <c r="I19" s="1275"/>
      <c r="J19" s="56"/>
      <c r="K19" s="12"/>
    </row>
    <row r="20" spans="1:11" x14ac:dyDescent="0.25">
      <c r="A20" s="913">
        <v>11</v>
      </c>
      <c r="B20" s="29" t="s">
        <v>87</v>
      </c>
      <c r="C20" s="2033">
        <f>(C19*(G20/100))+(C19*((1.5*340)/(100*365)))</f>
        <v>10213826.02739726</v>
      </c>
      <c r="E20" s="2550" t="s">
        <v>100</v>
      </c>
      <c r="F20" s="2550"/>
      <c r="G20" s="825">
        <v>100.741</v>
      </c>
      <c r="H20" s="242"/>
      <c r="I20" s="242"/>
      <c r="J20" s="55"/>
      <c r="K20" s="12"/>
    </row>
    <row r="21" spans="1:11" x14ac:dyDescent="0.25">
      <c r="A21" s="913">
        <v>12</v>
      </c>
      <c r="B21" s="29" t="s">
        <v>83</v>
      </c>
      <c r="C21" s="2033">
        <f>C20*(1-0.005)</f>
        <v>10162756.897260273</v>
      </c>
      <c r="E21" s="2550" t="s">
        <v>89</v>
      </c>
      <c r="F21" s="2550"/>
      <c r="G21" s="826">
        <f>(C20-C21)/C20</f>
        <v>5.0000000000000877E-3</v>
      </c>
      <c r="H21" s="243"/>
      <c r="I21" s="243"/>
      <c r="J21" s="58"/>
      <c r="K21" s="12"/>
    </row>
    <row r="22" spans="1:11" x14ac:dyDescent="0.25">
      <c r="A22" s="913">
        <v>13</v>
      </c>
      <c r="B22" s="29" t="s">
        <v>88</v>
      </c>
      <c r="C22" s="2030" t="s">
        <v>99</v>
      </c>
      <c r="E22" s="1912"/>
      <c r="F22" s="858"/>
      <c r="G22" s="12"/>
      <c r="H22" s="53"/>
      <c r="I22" s="1275"/>
      <c r="J22" s="56"/>
      <c r="K22" s="12"/>
    </row>
    <row r="23" spans="1:11" x14ac:dyDescent="0.25">
      <c r="A23" s="913">
        <v>14</v>
      </c>
      <c r="B23" s="29" t="s">
        <v>82</v>
      </c>
      <c r="C23" s="533">
        <v>-6.1000000000000004E-3</v>
      </c>
      <c r="E23" s="1913"/>
      <c r="F23" s="32"/>
      <c r="G23" s="1281"/>
      <c r="H23" s="1275"/>
      <c r="I23" s="1275"/>
      <c r="J23" s="709"/>
      <c r="K23" s="12"/>
    </row>
    <row r="24" spans="1:11" x14ac:dyDescent="0.25">
      <c r="A24" s="913">
        <v>15</v>
      </c>
      <c r="B24" s="29" t="s">
        <v>84</v>
      </c>
      <c r="C24" s="534" t="s">
        <v>1182</v>
      </c>
      <c r="E24" s="1778"/>
      <c r="F24" s="13"/>
      <c r="G24" s="12"/>
      <c r="H24" s="53"/>
      <c r="I24" s="1275"/>
      <c r="J24" s="56"/>
      <c r="K24" s="12"/>
    </row>
    <row r="25" spans="1:11" x14ac:dyDescent="0.25">
      <c r="A25" s="913">
        <v>16</v>
      </c>
      <c r="B25" s="29" t="s">
        <v>306</v>
      </c>
      <c r="C25" s="1272" t="s">
        <v>253</v>
      </c>
      <c r="E25" s="2326" t="s">
        <v>95</v>
      </c>
      <c r="F25" s="2326"/>
      <c r="G25" s="1276" t="s">
        <v>150</v>
      </c>
      <c r="H25" s="1275"/>
      <c r="I25" s="1275"/>
      <c r="J25" s="55"/>
      <c r="K25" s="12"/>
    </row>
    <row r="26" spans="1:11" x14ac:dyDescent="0.25">
      <c r="A26" s="34"/>
      <c r="B26" s="35"/>
      <c r="C26" s="36"/>
      <c r="E26" s="1778"/>
      <c r="F26" s="498"/>
      <c r="G26" s="1281"/>
      <c r="H26" s="1275"/>
      <c r="I26" s="1275"/>
      <c r="J26" s="55"/>
      <c r="K26" s="12"/>
    </row>
    <row r="27" spans="1:11" ht="15.75" customHeight="1" x14ac:dyDescent="0.25">
      <c r="A27" s="134"/>
      <c r="B27" s="134"/>
      <c r="C27" s="63"/>
      <c r="D27" s="53"/>
      <c r="E27" s="1769"/>
      <c r="F27" s="2383" t="s">
        <v>946</v>
      </c>
      <c r="G27" s="2383"/>
      <c r="H27" s="2383"/>
      <c r="I27" s="977"/>
      <c r="J27" s="2074" t="s">
        <v>795</v>
      </c>
    </row>
    <row r="28" spans="1:11" x14ac:dyDescent="0.25">
      <c r="A28" s="1268">
        <v>1</v>
      </c>
      <c r="B28" s="515" t="s">
        <v>0</v>
      </c>
      <c r="C28" s="743" t="s">
        <v>703</v>
      </c>
      <c r="D28" s="203" t="s">
        <v>130</v>
      </c>
      <c r="E28" s="717" t="s">
        <v>273</v>
      </c>
      <c r="F28" s="1268">
        <v>1</v>
      </c>
      <c r="G28" s="743" t="s">
        <v>947</v>
      </c>
      <c r="H28" s="934" t="s">
        <v>130</v>
      </c>
      <c r="I28" s="200"/>
      <c r="J28" s="913">
        <v>1.1399999999999999</v>
      </c>
    </row>
    <row r="29" spans="1:11" x14ac:dyDescent="0.25">
      <c r="A29" s="829">
        <v>2</v>
      </c>
      <c r="B29" s="3" t="s">
        <v>1</v>
      </c>
      <c r="C29" s="1279" t="str">
        <f>G10</f>
        <v>MP6I5ZYZBEU3UXPYFY54</v>
      </c>
      <c r="D29" s="203" t="s">
        <v>130</v>
      </c>
      <c r="E29" s="199" t="s">
        <v>273</v>
      </c>
      <c r="F29" s="829">
        <v>2</v>
      </c>
      <c r="G29" s="1279" t="s">
        <v>93</v>
      </c>
      <c r="H29" s="934" t="s">
        <v>130</v>
      </c>
      <c r="I29" s="271"/>
      <c r="J29" s="913">
        <v>4.0999999999999996</v>
      </c>
    </row>
    <row r="30" spans="1:11" x14ac:dyDescent="0.25">
      <c r="A30" s="829">
        <v>3</v>
      </c>
      <c r="B30" s="3" t="s">
        <v>40</v>
      </c>
      <c r="C30" s="1279" t="str">
        <f>G10</f>
        <v>MP6I5ZYZBEU3UXPYFY54</v>
      </c>
      <c r="D30" s="203" t="s">
        <v>130</v>
      </c>
      <c r="E30" s="199"/>
      <c r="F30" s="829">
        <v>3</v>
      </c>
      <c r="G30" s="1279" t="s">
        <v>93</v>
      </c>
      <c r="H30" s="934" t="s">
        <v>130</v>
      </c>
      <c r="I30" s="271"/>
      <c r="J30" s="913">
        <v>4.0999999999999996</v>
      </c>
    </row>
    <row r="31" spans="1:11" x14ac:dyDescent="0.25">
      <c r="A31" s="829">
        <v>4</v>
      </c>
      <c r="B31" s="3" t="s">
        <v>12</v>
      </c>
      <c r="C31" s="1279" t="s">
        <v>106</v>
      </c>
      <c r="D31" s="203" t="s">
        <v>130</v>
      </c>
      <c r="E31" s="199"/>
      <c r="F31" s="829">
        <v>4</v>
      </c>
      <c r="G31" s="1279" t="s">
        <v>106</v>
      </c>
      <c r="H31" s="934" t="s">
        <v>130</v>
      </c>
      <c r="I31" s="271"/>
      <c r="J31" s="913"/>
    </row>
    <row r="32" spans="1:11" x14ac:dyDescent="0.25">
      <c r="A32" s="4">
        <v>5</v>
      </c>
      <c r="B32" s="5" t="s">
        <v>2</v>
      </c>
      <c r="C32" s="1279" t="s">
        <v>107</v>
      </c>
      <c r="D32" s="203" t="s">
        <v>130</v>
      </c>
      <c r="E32" s="199"/>
      <c r="F32" s="4">
        <v>5</v>
      </c>
      <c r="G32" s="1279" t="s">
        <v>107</v>
      </c>
      <c r="H32" s="934" t="s">
        <v>130</v>
      </c>
      <c r="I32" s="271"/>
      <c r="J32" s="913"/>
    </row>
    <row r="33" spans="1:10" x14ac:dyDescent="0.25">
      <c r="A33" s="829">
        <v>6</v>
      </c>
      <c r="B33" s="3" t="s">
        <v>419</v>
      </c>
      <c r="C33" s="39"/>
      <c r="D33" s="203" t="s">
        <v>44</v>
      </c>
      <c r="E33" s="200"/>
      <c r="F33" s="829">
        <v>6</v>
      </c>
      <c r="G33" s="39"/>
      <c r="H33" s="934" t="s">
        <v>44</v>
      </c>
      <c r="I33" s="271"/>
      <c r="J33" s="913"/>
    </row>
    <row r="34" spans="1:10" x14ac:dyDescent="0.25">
      <c r="A34" s="829">
        <v>7</v>
      </c>
      <c r="B34" s="3" t="s">
        <v>420</v>
      </c>
      <c r="C34" s="39"/>
      <c r="D34" s="203" t="s">
        <v>43</v>
      </c>
      <c r="E34" s="200" t="s">
        <v>273</v>
      </c>
      <c r="F34" s="829">
        <v>7</v>
      </c>
      <c r="G34" s="39"/>
      <c r="H34" s="934" t="s">
        <v>43</v>
      </c>
      <c r="I34" s="271"/>
      <c r="J34" s="913"/>
    </row>
    <row r="35" spans="1:10" x14ac:dyDescent="0.25">
      <c r="A35" s="829">
        <v>8</v>
      </c>
      <c r="B35" s="3" t="s">
        <v>421</v>
      </c>
      <c r="C35" s="39"/>
      <c r="D35" s="203" t="s">
        <v>43</v>
      </c>
      <c r="E35" s="200" t="s">
        <v>273</v>
      </c>
      <c r="F35" s="829">
        <v>8</v>
      </c>
      <c r="G35" s="39"/>
      <c r="H35" s="934" t="s">
        <v>43</v>
      </c>
      <c r="I35" s="271"/>
      <c r="J35" s="913"/>
    </row>
    <row r="36" spans="1:10" x14ac:dyDescent="0.25">
      <c r="A36" s="829">
        <v>9</v>
      </c>
      <c r="B36" s="3" t="s">
        <v>5</v>
      </c>
      <c r="C36" s="1279" t="s">
        <v>109</v>
      </c>
      <c r="D36" s="203" t="s">
        <v>130</v>
      </c>
      <c r="E36" s="200"/>
      <c r="F36" s="829">
        <v>9</v>
      </c>
      <c r="G36" s="1279" t="s">
        <v>109</v>
      </c>
      <c r="H36" s="934" t="s">
        <v>130</v>
      </c>
      <c r="I36" s="271"/>
      <c r="J36" s="913">
        <v>6.17</v>
      </c>
    </row>
    <row r="37" spans="1:10" x14ac:dyDescent="0.25">
      <c r="A37" s="829">
        <v>10</v>
      </c>
      <c r="B37" s="3" t="s">
        <v>6</v>
      </c>
      <c r="C37" s="1276" t="s">
        <v>93</v>
      </c>
      <c r="D37" s="203" t="s">
        <v>130</v>
      </c>
      <c r="E37" s="200" t="s">
        <v>273</v>
      </c>
      <c r="F37" s="829">
        <v>10</v>
      </c>
      <c r="G37" s="1276" t="s">
        <v>93</v>
      </c>
      <c r="H37" s="934" t="s">
        <v>130</v>
      </c>
      <c r="I37" s="271"/>
      <c r="J37" s="913">
        <v>4.0999999999999996</v>
      </c>
    </row>
    <row r="38" spans="1:10" x14ac:dyDescent="0.25">
      <c r="A38" s="829">
        <v>11</v>
      </c>
      <c r="B38" s="3" t="s">
        <v>7</v>
      </c>
      <c r="C38" s="1279" t="str">
        <f>G11</f>
        <v>DL6FFRRLF74S01HE2M14</v>
      </c>
      <c r="D38" s="203" t="s">
        <v>130</v>
      </c>
      <c r="E38" s="200"/>
      <c r="F38" s="829">
        <v>11</v>
      </c>
      <c r="G38" s="1279" t="s">
        <v>97</v>
      </c>
      <c r="H38" s="934" t="s">
        <v>130</v>
      </c>
      <c r="I38" s="271"/>
      <c r="J38" s="913">
        <v>4.0999999999999996</v>
      </c>
    </row>
    <row r="39" spans="1:10" x14ac:dyDescent="0.25">
      <c r="A39" s="829">
        <v>12</v>
      </c>
      <c r="B39" s="3" t="s">
        <v>46</v>
      </c>
      <c r="C39" s="1279" t="s">
        <v>108</v>
      </c>
      <c r="D39" s="203" t="s">
        <v>130</v>
      </c>
      <c r="E39" s="200"/>
      <c r="F39" s="829">
        <v>12</v>
      </c>
      <c r="G39" s="1279" t="s">
        <v>108</v>
      </c>
      <c r="H39" s="934" t="s">
        <v>130</v>
      </c>
      <c r="I39" s="271"/>
      <c r="J39" s="913"/>
    </row>
    <row r="40" spans="1:10" x14ac:dyDescent="0.25">
      <c r="A40" s="829">
        <v>13</v>
      </c>
      <c r="B40" s="3" t="s">
        <v>8</v>
      </c>
      <c r="C40" s="1277"/>
      <c r="D40" s="203" t="s">
        <v>43</v>
      </c>
      <c r="E40" s="200" t="s">
        <v>273</v>
      </c>
      <c r="F40" s="829">
        <v>13</v>
      </c>
      <c r="G40" s="39"/>
      <c r="H40" s="934" t="s">
        <v>43</v>
      </c>
      <c r="I40" s="271"/>
      <c r="J40" s="913">
        <v>4.0999999999999996</v>
      </c>
    </row>
    <row r="41" spans="1:10" x14ac:dyDescent="0.25">
      <c r="A41" s="829">
        <v>14</v>
      </c>
      <c r="B41" s="3" t="s">
        <v>9</v>
      </c>
      <c r="C41" s="39"/>
      <c r="D41" s="203" t="s">
        <v>43</v>
      </c>
      <c r="E41" s="200"/>
      <c r="F41" s="829">
        <v>14</v>
      </c>
      <c r="G41" s="39"/>
      <c r="H41" s="934" t="s">
        <v>43</v>
      </c>
      <c r="I41" s="271"/>
      <c r="J41" s="913"/>
    </row>
    <row r="42" spans="1:10" x14ac:dyDescent="0.25">
      <c r="A42" s="829">
        <v>15</v>
      </c>
      <c r="B42" s="3" t="s">
        <v>10</v>
      </c>
      <c r="C42" s="39"/>
      <c r="D42" s="203" t="s">
        <v>43</v>
      </c>
      <c r="E42" s="200"/>
      <c r="F42" s="829">
        <v>15</v>
      </c>
      <c r="G42" s="39"/>
      <c r="H42" s="934" t="s">
        <v>43</v>
      </c>
      <c r="I42" s="271"/>
      <c r="J42" s="913" t="s">
        <v>1116</v>
      </c>
    </row>
    <row r="43" spans="1:10" x14ac:dyDescent="0.25">
      <c r="A43" s="829">
        <v>16</v>
      </c>
      <c r="B43" s="3" t="s">
        <v>41</v>
      </c>
      <c r="C43" s="39"/>
      <c r="D43" s="203" t="s">
        <v>44</v>
      </c>
      <c r="E43" s="200"/>
      <c r="F43" s="829">
        <v>16</v>
      </c>
      <c r="G43" s="39"/>
      <c r="H43" s="934" t="s">
        <v>44</v>
      </c>
      <c r="I43" s="271"/>
      <c r="J43" s="913"/>
    </row>
    <row r="44" spans="1:10" x14ac:dyDescent="0.25">
      <c r="A44" s="829">
        <v>17</v>
      </c>
      <c r="B44" s="3" t="s">
        <v>11</v>
      </c>
      <c r="C44" s="1279" t="str">
        <f>G25</f>
        <v>549300OZ46BRLZ8Y6F65</v>
      </c>
      <c r="D44" s="203" t="s">
        <v>43</v>
      </c>
      <c r="E44" s="200" t="s">
        <v>273</v>
      </c>
      <c r="F44" s="829">
        <v>17</v>
      </c>
      <c r="G44" s="1279" t="s">
        <v>150</v>
      </c>
      <c r="H44" s="934" t="s">
        <v>43</v>
      </c>
      <c r="I44" s="271"/>
      <c r="J44" s="913">
        <v>4.4000000000000004</v>
      </c>
    </row>
    <row r="45" spans="1:10" x14ac:dyDescent="0.25">
      <c r="A45" s="829">
        <v>18</v>
      </c>
      <c r="B45" s="3" t="s">
        <v>153</v>
      </c>
      <c r="C45" s="69"/>
      <c r="D45" s="203" t="s">
        <v>43</v>
      </c>
      <c r="E45" s="200"/>
      <c r="F45" s="829">
        <v>18</v>
      </c>
      <c r="G45" s="66"/>
      <c r="H45" s="934" t="s">
        <v>43</v>
      </c>
      <c r="I45" s="271"/>
      <c r="J45" s="913"/>
    </row>
    <row r="46" spans="1:10" x14ac:dyDescent="0.25">
      <c r="A46" s="30"/>
      <c r="B46" s="1"/>
      <c r="C46" s="15"/>
      <c r="D46" s="1275"/>
      <c r="E46" s="305"/>
      <c r="F46" s="30"/>
      <c r="G46" s="15"/>
      <c r="H46" s="157"/>
      <c r="I46" s="1275"/>
      <c r="J46" s="47"/>
    </row>
    <row r="47" spans="1:10" x14ac:dyDescent="0.25">
      <c r="A47" s="829">
        <v>1</v>
      </c>
      <c r="B47" s="3" t="s">
        <v>49</v>
      </c>
      <c r="C47" s="1279" t="s">
        <v>120</v>
      </c>
      <c r="D47" s="934" t="s">
        <v>130</v>
      </c>
      <c r="E47" s="200" t="s">
        <v>273</v>
      </c>
      <c r="F47" s="829">
        <v>1</v>
      </c>
      <c r="G47" s="1276" t="s">
        <v>120</v>
      </c>
      <c r="H47" s="934" t="s">
        <v>130</v>
      </c>
      <c r="I47" s="271"/>
      <c r="J47" s="913" t="s">
        <v>1075</v>
      </c>
    </row>
    <row r="48" spans="1:10" x14ac:dyDescent="0.25">
      <c r="A48" s="829">
        <v>2</v>
      </c>
      <c r="B48" s="3" t="s">
        <v>15</v>
      </c>
      <c r="C48" s="39"/>
      <c r="D48" s="934" t="s">
        <v>44</v>
      </c>
      <c r="E48" s="305"/>
      <c r="F48" s="829">
        <v>2</v>
      </c>
      <c r="G48" s="1277"/>
      <c r="H48" s="934" t="s">
        <v>44</v>
      </c>
      <c r="I48" s="271"/>
      <c r="J48" s="913"/>
    </row>
    <row r="49" spans="1:10" x14ac:dyDescent="0.25">
      <c r="A49" s="829">
        <v>3</v>
      </c>
      <c r="B49" s="3" t="s">
        <v>79</v>
      </c>
      <c r="C49" s="720" t="s">
        <v>613</v>
      </c>
      <c r="D49" s="934" t="s">
        <v>130</v>
      </c>
      <c r="E49" s="139"/>
      <c r="F49" s="1268">
        <v>3</v>
      </c>
      <c r="G49" s="1355" t="s">
        <v>948</v>
      </c>
      <c r="H49" s="934" t="s">
        <v>130</v>
      </c>
      <c r="I49" s="200" t="s">
        <v>273</v>
      </c>
      <c r="J49" s="913">
        <v>9.1999999999999993</v>
      </c>
    </row>
    <row r="50" spans="1:10" x14ac:dyDescent="0.25">
      <c r="A50" s="829">
        <v>4</v>
      </c>
      <c r="B50" s="3" t="s">
        <v>34</v>
      </c>
      <c r="C50" s="1279" t="s">
        <v>110</v>
      </c>
      <c r="D50" s="934" t="s">
        <v>130</v>
      </c>
      <c r="E50" s="305"/>
      <c r="F50" s="829">
        <v>4</v>
      </c>
      <c r="G50" s="1279" t="s">
        <v>110</v>
      </c>
      <c r="H50" s="934" t="s">
        <v>130</v>
      </c>
      <c r="I50" s="12"/>
      <c r="J50" s="913" t="s">
        <v>1098</v>
      </c>
    </row>
    <row r="51" spans="1:10" x14ac:dyDescent="0.25">
      <c r="A51" s="829">
        <v>5</v>
      </c>
      <c r="B51" s="3" t="s">
        <v>16</v>
      </c>
      <c r="C51" s="1279" t="b">
        <v>0</v>
      </c>
      <c r="D51" s="934" t="s">
        <v>130</v>
      </c>
      <c r="E51" s="305"/>
      <c r="F51" s="829">
        <v>5</v>
      </c>
      <c r="G51" s="1279" t="b">
        <v>0</v>
      </c>
      <c r="H51" s="934" t="s">
        <v>130</v>
      </c>
      <c r="I51" s="12"/>
      <c r="J51" s="913" t="s">
        <v>1099</v>
      </c>
    </row>
    <row r="52" spans="1:10" x14ac:dyDescent="0.25">
      <c r="A52" s="829">
        <v>6</v>
      </c>
      <c r="B52" s="3" t="s">
        <v>50</v>
      </c>
      <c r="C52" s="39"/>
      <c r="D52" s="934" t="s">
        <v>44</v>
      </c>
      <c r="E52" s="305"/>
      <c r="F52" s="829">
        <v>6</v>
      </c>
      <c r="G52" s="1277"/>
      <c r="H52" s="934" t="s">
        <v>44</v>
      </c>
      <c r="I52" s="12"/>
      <c r="J52" s="913"/>
    </row>
    <row r="53" spans="1:10" x14ac:dyDescent="0.25">
      <c r="A53" s="829">
        <v>7</v>
      </c>
      <c r="B53" s="3" t="s">
        <v>13</v>
      </c>
      <c r="C53" s="39"/>
      <c r="D53" s="934" t="s">
        <v>44</v>
      </c>
      <c r="E53" s="305"/>
      <c r="F53" s="829">
        <v>7</v>
      </c>
      <c r="G53" s="1277"/>
      <c r="H53" s="934" t="s">
        <v>44</v>
      </c>
      <c r="I53" s="12"/>
      <c r="J53" s="913"/>
    </row>
    <row r="54" spans="1:10" x14ac:dyDescent="0.25">
      <c r="A54" s="829">
        <v>8</v>
      </c>
      <c r="B54" s="3" t="s">
        <v>14</v>
      </c>
      <c r="C54" s="1266" t="s">
        <v>169</v>
      </c>
      <c r="D54" s="934" t="s">
        <v>130</v>
      </c>
      <c r="E54" s="200" t="s">
        <v>273</v>
      </c>
      <c r="F54" s="829">
        <v>8</v>
      </c>
      <c r="G54" s="1280" t="s">
        <v>169</v>
      </c>
      <c r="H54" s="1260" t="s">
        <v>130</v>
      </c>
      <c r="I54" s="12"/>
      <c r="J54" s="913" t="s">
        <v>1102</v>
      </c>
    </row>
    <row r="55" spans="1:10" x14ac:dyDescent="0.25">
      <c r="A55" s="829">
        <v>9</v>
      </c>
      <c r="B55" s="3" t="s">
        <v>51</v>
      </c>
      <c r="C55" s="1279" t="s">
        <v>104</v>
      </c>
      <c r="D55" s="934" t="s">
        <v>130</v>
      </c>
      <c r="E55" s="139"/>
      <c r="F55" s="829">
        <v>9</v>
      </c>
      <c r="G55" s="1279" t="s">
        <v>104</v>
      </c>
      <c r="H55" s="934" t="s">
        <v>130</v>
      </c>
      <c r="I55" s="12"/>
      <c r="J55" s="913" t="s">
        <v>1103</v>
      </c>
    </row>
    <row r="56" spans="1:10" x14ac:dyDescent="0.25">
      <c r="A56" s="829">
        <v>10</v>
      </c>
      <c r="B56" s="3" t="s">
        <v>35</v>
      </c>
      <c r="C56" s="39"/>
      <c r="D56" s="934" t="s">
        <v>44</v>
      </c>
      <c r="E56" s="139"/>
      <c r="F56" s="829">
        <v>10</v>
      </c>
      <c r="G56" s="1277"/>
      <c r="H56" s="934" t="s">
        <v>44</v>
      </c>
      <c r="I56" s="12"/>
      <c r="J56" s="913" t="s">
        <v>1104</v>
      </c>
    </row>
    <row r="57" spans="1:10" x14ac:dyDescent="0.25">
      <c r="A57" s="829">
        <v>11</v>
      </c>
      <c r="B57" s="3" t="s">
        <v>52</v>
      </c>
      <c r="C57" s="1279">
        <v>2011</v>
      </c>
      <c r="D57" s="934" t="s">
        <v>44</v>
      </c>
      <c r="E57" s="139"/>
      <c r="F57" s="829">
        <v>11</v>
      </c>
      <c r="G57" s="1279">
        <v>2011</v>
      </c>
      <c r="H57" s="934" t="s">
        <v>44</v>
      </c>
      <c r="I57" s="12"/>
      <c r="J57" s="913" t="s">
        <v>1104</v>
      </c>
    </row>
    <row r="58" spans="1:10" x14ac:dyDescent="0.25">
      <c r="A58" s="829">
        <v>12</v>
      </c>
      <c r="B58" s="3" t="s">
        <v>53</v>
      </c>
      <c r="C58" s="1271" t="s">
        <v>612</v>
      </c>
      <c r="D58" s="934" t="s">
        <v>130</v>
      </c>
      <c r="E58" s="139"/>
      <c r="F58" s="829">
        <v>12</v>
      </c>
      <c r="G58" s="1271" t="str">
        <f>C58</f>
        <v>2020-04-20T10:55:30Z</v>
      </c>
      <c r="H58" s="934" t="s">
        <v>130</v>
      </c>
      <c r="I58" s="12"/>
      <c r="J58" s="913" t="s">
        <v>1105</v>
      </c>
    </row>
    <row r="59" spans="1:10" x14ac:dyDescent="0.25">
      <c r="A59" s="829">
        <v>13</v>
      </c>
      <c r="B59" s="3" t="s">
        <v>54</v>
      </c>
      <c r="C59" s="720" t="s">
        <v>614</v>
      </c>
      <c r="D59" s="934" t="s">
        <v>130</v>
      </c>
      <c r="E59" s="139"/>
      <c r="F59" s="829">
        <v>13</v>
      </c>
      <c r="G59" s="720" t="s">
        <v>614</v>
      </c>
      <c r="H59" s="934" t="s">
        <v>130</v>
      </c>
      <c r="I59" s="12"/>
      <c r="J59" s="913"/>
    </row>
    <row r="60" spans="1:10" x14ac:dyDescent="0.25">
      <c r="A60" s="829">
        <v>14</v>
      </c>
      <c r="B60" s="3" t="s">
        <v>37</v>
      </c>
      <c r="C60" s="744" t="s">
        <v>945</v>
      </c>
      <c r="D60" s="934" t="s">
        <v>44</v>
      </c>
      <c r="E60" s="200"/>
      <c r="F60" s="829">
        <v>14</v>
      </c>
      <c r="G60" s="1623" t="s">
        <v>1282</v>
      </c>
      <c r="H60" s="934" t="s">
        <v>44</v>
      </c>
      <c r="I60" s="200"/>
      <c r="J60" s="913"/>
    </row>
    <row r="61" spans="1:10" x14ac:dyDescent="0.25">
      <c r="A61" s="829">
        <v>15</v>
      </c>
      <c r="B61" s="3" t="s">
        <v>55</v>
      </c>
      <c r="C61" s="1851" t="s">
        <v>901</v>
      </c>
      <c r="D61" s="934" t="s">
        <v>723</v>
      </c>
      <c r="E61" s="305"/>
      <c r="F61" s="829">
        <v>15</v>
      </c>
      <c r="G61" s="1164" t="s">
        <v>591</v>
      </c>
      <c r="H61" s="934" t="s">
        <v>723</v>
      </c>
      <c r="I61" s="202"/>
      <c r="J61" s="913"/>
    </row>
    <row r="62" spans="1:10" x14ac:dyDescent="0.25">
      <c r="A62" s="829">
        <v>16</v>
      </c>
      <c r="B62" s="3" t="s">
        <v>56</v>
      </c>
      <c r="C62" s="1621">
        <v>25</v>
      </c>
      <c r="D62" s="934" t="s">
        <v>44</v>
      </c>
      <c r="E62" s="328" t="s">
        <v>273</v>
      </c>
      <c r="F62" s="1833">
        <v>16</v>
      </c>
      <c r="G62" s="178"/>
      <c r="H62" s="934" t="s">
        <v>44</v>
      </c>
      <c r="I62" s="200" t="s">
        <v>273</v>
      </c>
      <c r="J62" s="913">
        <v>5.3</v>
      </c>
    </row>
    <row r="63" spans="1:10" x14ac:dyDescent="0.25">
      <c r="A63" s="829">
        <v>17</v>
      </c>
      <c r="B63" s="3" t="s">
        <v>57</v>
      </c>
      <c r="C63" s="1914">
        <f>C12</f>
        <v>43941</v>
      </c>
      <c r="D63" s="934" t="s">
        <v>43</v>
      </c>
      <c r="E63" s="328" t="s">
        <v>273</v>
      </c>
      <c r="F63" s="1833">
        <v>17</v>
      </c>
      <c r="G63" s="2075"/>
      <c r="H63" s="934" t="s">
        <v>43</v>
      </c>
      <c r="I63" s="200" t="s">
        <v>273</v>
      </c>
      <c r="J63" s="913">
        <v>5.4</v>
      </c>
    </row>
    <row r="64" spans="1:10" x14ac:dyDescent="0.25">
      <c r="A64" s="829">
        <v>18</v>
      </c>
      <c r="B64" s="3" t="s">
        <v>129</v>
      </c>
      <c r="C64" s="1835" t="s">
        <v>105</v>
      </c>
      <c r="D64" s="934" t="s">
        <v>130</v>
      </c>
      <c r="E64" s="328" t="s">
        <v>273</v>
      </c>
      <c r="F64" s="1833">
        <v>18</v>
      </c>
      <c r="G64" s="186" t="s">
        <v>105</v>
      </c>
      <c r="H64" s="934" t="s">
        <v>130</v>
      </c>
      <c r="I64" s="277"/>
      <c r="J64" s="913">
        <v>6.3</v>
      </c>
    </row>
    <row r="65" spans="1:10" x14ac:dyDescent="0.25">
      <c r="A65" s="829">
        <v>19</v>
      </c>
      <c r="B65" s="3" t="s">
        <v>17</v>
      </c>
      <c r="C65" s="1835" t="b">
        <v>0</v>
      </c>
      <c r="D65" s="934" t="s">
        <v>130</v>
      </c>
      <c r="E65" s="139"/>
      <c r="F65" s="1833">
        <v>19</v>
      </c>
      <c r="G65" s="186" t="b">
        <v>0</v>
      </c>
      <c r="H65" s="934" t="s">
        <v>130</v>
      </c>
      <c r="I65" s="277"/>
      <c r="J65" s="913"/>
    </row>
    <row r="66" spans="1:10" x14ac:dyDescent="0.25">
      <c r="A66" s="829">
        <v>20</v>
      </c>
      <c r="B66" s="3" t="s">
        <v>18</v>
      </c>
      <c r="C66" s="1835" t="s">
        <v>111</v>
      </c>
      <c r="D66" s="545" t="s">
        <v>130</v>
      </c>
      <c r="E66" s="328" t="s">
        <v>273</v>
      </c>
      <c r="F66" s="1833">
        <v>20</v>
      </c>
      <c r="G66" s="186" t="s">
        <v>111</v>
      </c>
      <c r="H66" s="545" t="s">
        <v>130</v>
      </c>
      <c r="I66" s="277"/>
      <c r="J66" s="913"/>
    </row>
    <row r="67" spans="1:10" x14ac:dyDescent="0.25">
      <c r="A67" s="829">
        <v>21</v>
      </c>
      <c r="B67" s="3" t="s">
        <v>58</v>
      </c>
      <c r="C67" s="2039" t="b">
        <v>0</v>
      </c>
      <c r="D67" s="934" t="s">
        <v>130</v>
      </c>
      <c r="E67" s="328"/>
      <c r="F67" s="1833">
        <v>21</v>
      </c>
      <c r="G67" s="186" t="b">
        <v>0</v>
      </c>
      <c r="H67" s="934" t="s">
        <v>130</v>
      </c>
      <c r="I67" s="277"/>
      <c r="J67" s="913" t="s">
        <v>1106</v>
      </c>
    </row>
    <row r="68" spans="1:10" x14ac:dyDescent="0.25">
      <c r="A68" s="829">
        <v>22</v>
      </c>
      <c r="B68" s="3" t="s">
        <v>619</v>
      </c>
      <c r="C68" s="1861" t="s">
        <v>143</v>
      </c>
      <c r="D68" s="934" t="s">
        <v>130</v>
      </c>
      <c r="E68" s="328" t="s">
        <v>273</v>
      </c>
      <c r="F68" s="1833">
        <v>22</v>
      </c>
      <c r="G68" s="1861" t="s">
        <v>195</v>
      </c>
      <c r="H68" s="934" t="s">
        <v>130</v>
      </c>
      <c r="I68" s="191"/>
      <c r="J68" s="913" t="s">
        <v>1082</v>
      </c>
    </row>
    <row r="69" spans="1:10" x14ac:dyDescent="0.25">
      <c r="A69" s="829">
        <v>23</v>
      </c>
      <c r="B69" s="3" t="s">
        <v>59</v>
      </c>
      <c r="C69" s="728">
        <f>C23</f>
        <v>-6.1000000000000004E-3</v>
      </c>
      <c r="D69" s="934" t="s">
        <v>44</v>
      </c>
      <c r="E69" s="135"/>
      <c r="F69" s="1268">
        <v>23</v>
      </c>
      <c r="G69" s="728">
        <f>C69</f>
        <v>-6.1000000000000004E-3</v>
      </c>
      <c r="H69" s="934" t="s">
        <v>44</v>
      </c>
      <c r="I69" s="324"/>
      <c r="J69" s="913" t="s">
        <v>1107</v>
      </c>
    </row>
    <row r="70" spans="1:10" x14ac:dyDescent="0.25">
      <c r="A70" s="829">
        <v>24</v>
      </c>
      <c r="B70" s="3" t="s">
        <v>60</v>
      </c>
      <c r="C70" s="1280" t="s">
        <v>112</v>
      </c>
      <c r="D70" s="934" t="s">
        <v>44</v>
      </c>
      <c r="E70" s="135"/>
      <c r="F70" s="1268">
        <v>24</v>
      </c>
      <c r="G70" s="1280" t="s">
        <v>112</v>
      </c>
      <c r="H70" s="545" t="s">
        <v>44</v>
      </c>
      <c r="I70" s="277"/>
      <c r="J70" s="913"/>
    </row>
    <row r="71" spans="1:10" x14ac:dyDescent="0.25">
      <c r="A71" s="829">
        <v>25</v>
      </c>
      <c r="B71" s="3" t="s">
        <v>61</v>
      </c>
      <c r="C71" s="39"/>
      <c r="D71" s="934" t="s">
        <v>44</v>
      </c>
      <c r="E71" s="99"/>
      <c r="F71" s="829">
        <v>25</v>
      </c>
      <c r="G71" s="1277"/>
      <c r="H71" s="545" t="s">
        <v>44</v>
      </c>
      <c r="I71" s="277"/>
      <c r="J71" s="913"/>
    </row>
    <row r="72" spans="1:10" x14ac:dyDescent="0.25">
      <c r="A72" s="829">
        <v>26</v>
      </c>
      <c r="B72" s="3" t="s">
        <v>62</v>
      </c>
      <c r="C72" s="39"/>
      <c r="D72" s="934" t="s">
        <v>44</v>
      </c>
      <c r="E72" s="99"/>
      <c r="F72" s="829">
        <v>26</v>
      </c>
      <c r="G72" s="1277"/>
      <c r="H72" s="545" t="s">
        <v>44</v>
      </c>
      <c r="I72" s="277"/>
      <c r="J72" s="913"/>
    </row>
    <row r="73" spans="1:10" x14ac:dyDescent="0.25">
      <c r="A73" s="829">
        <v>27</v>
      </c>
      <c r="B73" s="3" t="s">
        <v>63</v>
      </c>
      <c r="C73" s="39"/>
      <c r="D73" s="934" t="s">
        <v>44</v>
      </c>
      <c r="E73" s="99"/>
      <c r="F73" s="829">
        <v>27</v>
      </c>
      <c r="G73" s="1277"/>
      <c r="H73" s="545" t="s">
        <v>44</v>
      </c>
      <c r="I73" s="277"/>
      <c r="J73" s="913"/>
    </row>
    <row r="74" spans="1:10" x14ac:dyDescent="0.25">
      <c r="A74" s="829">
        <v>28</v>
      </c>
      <c r="B74" s="3" t="s">
        <v>64</v>
      </c>
      <c r="C74" s="39"/>
      <c r="D74" s="934" t="s">
        <v>44</v>
      </c>
      <c r="E74" s="99"/>
      <c r="F74" s="829">
        <v>28</v>
      </c>
      <c r="G74" s="1277"/>
      <c r="H74" s="934" t="s">
        <v>44</v>
      </c>
      <c r="I74" s="277"/>
      <c r="J74" s="913"/>
    </row>
    <row r="75" spans="1:10" x14ac:dyDescent="0.25">
      <c r="A75" s="829">
        <v>29</v>
      </c>
      <c r="B75" s="3" t="s">
        <v>65</v>
      </c>
      <c r="C75" s="39"/>
      <c r="D75" s="934" t="s">
        <v>44</v>
      </c>
      <c r="E75" s="99"/>
      <c r="F75" s="829">
        <v>29</v>
      </c>
      <c r="G75" s="1277"/>
      <c r="H75" s="934" t="s">
        <v>44</v>
      </c>
      <c r="I75" s="277"/>
      <c r="J75" s="913"/>
    </row>
    <row r="76" spans="1:10" x14ac:dyDescent="0.25">
      <c r="A76" s="829">
        <v>30</v>
      </c>
      <c r="B76" s="3" t="s">
        <v>66</v>
      </c>
      <c r="C76" s="39"/>
      <c r="D76" s="934" t="s">
        <v>44</v>
      </c>
      <c r="E76" s="99"/>
      <c r="F76" s="829">
        <v>30</v>
      </c>
      <c r="G76" s="1277"/>
      <c r="H76" s="934" t="s">
        <v>44</v>
      </c>
      <c r="I76" s="277"/>
      <c r="J76" s="913"/>
    </row>
    <row r="77" spans="1:10" x14ac:dyDescent="0.25">
      <c r="A77" s="829">
        <v>31</v>
      </c>
      <c r="B77" s="3" t="s">
        <v>67</v>
      </c>
      <c r="C77" s="39"/>
      <c r="D77" s="934" t="s">
        <v>44</v>
      </c>
      <c r="E77" s="99"/>
      <c r="F77" s="829">
        <v>31</v>
      </c>
      <c r="G77" s="1277"/>
      <c r="H77" s="934" t="s">
        <v>44</v>
      </c>
      <c r="I77" s="277"/>
      <c r="J77" s="913"/>
    </row>
    <row r="78" spans="1:10" x14ac:dyDescent="0.25">
      <c r="A78" s="829">
        <v>32</v>
      </c>
      <c r="B78" s="3" t="s">
        <v>68</v>
      </c>
      <c r="C78" s="39"/>
      <c r="D78" s="934" t="s">
        <v>44</v>
      </c>
      <c r="E78" s="99"/>
      <c r="F78" s="829">
        <v>32</v>
      </c>
      <c r="G78" s="1277"/>
      <c r="H78" s="545" t="s">
        <v>44</v>
      </c>
      <c r="I78" s="277"/>
      <c r="J78" s="913"/>
    </row>
    <row r="79" spans="1:10" x14ac:dyDescent="0.25">
      <c r="A79" s="829">
        <v>35</v>
      </c>
      <c r="B79" s="3" t="s">
        <v>72</v>
      </c>
      <c r="C79" s="39"/>
      <c r="D79" s="934" t="s">
        <v>43</v>
      </c>
      <c r="E79" s="99"/>
      <c r="F79" s="829">
        <v>35</v>
      </c>
      <c r="G79" s="1277"/>
      <c r="H79" s="545" t="s">
        <v>43</v>
      </c>
      <c r="I79" s="277"/>
      <c r="J79" s="913"/>
    </row>
    <row r="80" spans="1:10" x14ac:dyDescent="0.25">
      <c r="A80" s="829">
        <v>36</v>
      </c>
      <c r="B80" s="3" t="s">
        <v>73</v>
      </c>
      <c r="C80" s="39"/>
      <c r="D80" s="934" t="s">
        <v>44</v>
      </c>
      <c r="E80" s="99"/>
      <c r="F80" s="829">
        <v>36</v>
      </c>
      <c r="G80" s="1277"/>
      <c r="H80" s="545" t="s">
        <v>44</v>
      </c>
      <c r="I80" s="277"/>
      <c r="J80" s="913"/>
    </row>
    <row r="81" spans="1:10" x14ac:dyDescent="0.25">
      <c r="A81" s="829">
        <v>37</v>
      </c>
      <c r="B81" s="3" t="s">
        <v>69</v>
      </c>
      <c r="C81" s="42">
        <f>C21</f>
        <v>10162756.897260273</v>
      </c>
      <c r="D81" s="934" t="s">
        <v>130</v>
      </c>
      <c r="E81" s="99"/>
      <c r="F81" s="829">
        <v>37</v>
      </c>
      <c r="G81" s="42">
        <v>10162756.897260273</v>
      </c>
      <c r="H81" s="545" t="s">
        <v>130</v>
      </c>
      <c r="I81" s="325"/>
      <c r="J81" s="913" t="s">
        <v>1108</v>
      </c>
    </row>
    <row r="82" spans="1:10" x14ac:dyDescent="0.25">
      <c r="A82" s="829">
        <v>38</v>
      </c>
      <c r="B82" s="3" t="s">
        <v>70</v>
      </c>
      <c r="C82" s="1278">
        <v>10099730.869999999</v>
      </c>
      <c r="D82" s="934" t="s">
        <v>44</v>
      </c>
      <c r="E82" s="200" t="s">
        <v>273</v>
      </c>
      <c r="F82" s="829">
        <v>38</v>
      </c>
      <c r="G82" s="534">
        <f>G81*(1+((G69*35)/360))</f>
        <v>10156729.817822592</v>
      </c>
      <c r="H82" s="545" t="s">
        <v>44</v>
      </c>
      <c r="I82" s="325"/>
      <c r="J82" s="913">
        <v>5.7</v>
      </c>
    </row>
    <row r="83" spans="1:10" x14ac:dyDescent="0.25">
      <c r="A83" s="829">
        <v>39</v>
      </c>
      <c r="B83" s="3" t="s">
        <v>71</v>
      </c>
      <c r="C83" s="1279" t="str">
        <f>C22</f>
        <v>EUR</v>
      </c>
      <c r="D83" s="934" t="s">
        <v>130</v>
      </c>
      <c r="E83" s="99"/>
      <c r="F83" s="829">
        <v>39</v>
      </c>
      <c r="G83" s="1279" t="s">
        <v>99</v>
      </c>
      <c r="H83" s="936" t="s">
        <v>130</v>
      </c>
      <c r="I83" s="277"/>
      <c r="J83" s="913">
        <v>5.5</v>
      </c>
    </row>
    <row r="84" spans="1:10" x14ac:dyDescent="0.25">
      <c r="A84" s="829">
        <v>73</v>
      </c>
      <c r="B84" s="3" t="s">
        <v>81</v>
      </c>
      <c r="C84" s="1350" t="b">
        <v>1</v>
      </c>
      <c r="D84" s="545" t="s">
        <v>130</v>
      </c>
      <c r="E84" s="200" t="s">
        <v>273</v>
      </c>
      <c r="F84" s="829">
        <v>73</v>
      </c>
      <c r="G84" s="1350" t="b">
        <v>1</v>
      </c>
      <c r="H84" s="1268" t="s">
        <v>130</v>
      </c>
      <c r="I84" s="277"/>
      <c r="J84" s="913">
        <v>6.1</v>
      </c>
    </row>
    <row r="85" spans="1:10" x14ac:dyDescent="0.25">
      <c r="A85" s="829">
        <v>74</v>
      </c>
      <c r="B85" s="3" t="s">
        <v>78</v>
      </c>
      <c r="C85" s="1273" t="s">
        <v>901</v>
      </c>
      <c r="D85" s="935" t="s">
        <v>723</v>
      </c>
      <c r="E85" s="99"/>
      <c r="F85" s="829">
        <v>74</v>
      </c>
      <c r="G85" s="1162" t="s">
        <v>591</v>
      </c>
      <c r="H85" s="203" t="s">
        <v>723</v>
      </c>
      <c r="I85" s="276"/>
      <c r="J85" s="913">
        <v>6.2</v>
      </c>
    </row>
    <row r="86" spans="1:10" x14ac:dyDescent="0.25">
      <c r="A86" s="829">
        <v>75</v>
      </c>
      <c r="B86" s="3" t="s">
        <v>19</v>
      </c>
      <c r="C86" s="1279" t="s">
        <v>113</v>
      </c>
      <c r="D86" s="545" t="s">
        <v>44</v>
      </c>
      <c r="E86" s="99"/>
      <c r="F86" s="829">
        <v>75</v>
      </c>
      <c r="G86" s="1162" t="s">
        <v>591</v>
      </c>
      <c r="H86" s="203" t="s">
        <v>723</v>
      </c>
      <c r="I86" s="277"/>
      <c r="J86" s="913"/>
    </row>
    <row r="87" spans="1:10" x14ac:dyDescent="0.25">
      <c r="A87" s="829">
        <v>76</v>
      </c>
      <c r="B87" s="9" t="s">
        <v>30</v>
      </c>
      <c r="C87" s="39"/>
      <c r="D87" s="545" t="s">
        <v>44</v>
      </c>
      <c r="E87" s="99"/>
      <c r="F87" s="829">
        <v>76</v>
      </c>
      <c r="G87" s="1162" t="s">
        <v>591</v>
      </c>
      <c r="H87" s="203" t="s">
        <v>723</v>
      </c>
      <c r="I87" s="277"/>
      <c r="J87" s="913"/>
    </row>
    <row r="88" spans="1:10" x14ac:dyDescent="0.25">
      <c r="A88" s="829">
        <v>77</v>
      </c>
      <c r="B88" s="9" t="s">
        <v>31</v>
      </c>
      <c r="C88" s="39"/>
      <c r="D88" s="545" t="s">
        <v>44</v>
      </c>
      <c r="E88" s="99"/>
      <c r="F88" s="829">
        <v>77</v>
      </c>
      <c r="G88" s="1162" t="s">
        <v>591</v>
      </c>
      <c r="H88" s="203" t="s">
        <v>723</v>
      </c>
      <c r="I88" s="277"/>
      <c r="J88" s="913"/>
    </row>
    <row r="89" spans="1:10" x14ac:dyDescent="0.25">
      <c r="A89" s="829">
        <v>78</v>
      </c>
      <c r="B89" s="9" t="s">
        <v>77</v>
      </c>
      <c r="C89" s="1279" t="str">
        <f>G17</f>
        <v>DE0001102317</v>
      </c>
      <c r="D89" s="545" t="s">
        <v>44</v>
      </c>
      <c r="E89" s="99"/>
      <c r="F89" s="829">
        <v>78</v>
      </c>
      <c r="G89" s="1162" t="s">
        <v>591</v>
      </c>
      <c r="H89" s="1268" t="s">
        <v>723</v>
      </c>
      <c r="I89" s="277"/>
      <c r="J89" s="913"/>
    </row>
    <row r="90" spans="1:10" x14ac:dyDescent="0.25">
      <c r="A90" s="829">
        <v>79</v>
      </c>
      <c r="B90" s="9" t="s">
        <v>76</v>
      </c>
      <c r="C90" s="1279" t="s">
        <v>118</v>
      </c>
      <c r="D90" s="545" t="s">
        <v>44</v>
      </c>
      <c r="E90" s="99"/>
      <c r="F90" s="829">
        <v>79</v>
      </c>
      <c r="G90" s="1162" t="s">
        <v>591</v>
      </c>
      <c r="H90" s="1268" t="s">
        <v>723</v>
      </c>
      <c r="I90" s="277"/>
      <c r="J90" s="913">
        <v>6.12</v>
      </c>
    </row>
    <row r="91" spans="1:10" x14ac:dyDescent="0.25">
      <c r="A91" s="829">
        <v>83</v>
      </c>
      <c r="B91" s="9" t="s">
        <v>20</v>
      </c>
      <c r="C91" s="1727">
        <f>-C19</f>
        <v>-10000000</v>
      </c>
      <c r="D91" s="545" t="s">
        <v>44</v>
      </c>
      <c r="E91" s="200" t="s">
        <v>273</v>
      </c>
      <c r="F91" s="829">
        <v>83</v>
      </c>
      <c r="G91" s="1162" t="s">
        <v>591</v>
      </c>
      <c r="H91" s="1268" t="s">
        <v>723</v>
      </c>
      <c r="I91" s="325"/>
      <c r="J91" s="913" t="s">
        <v>1111</v>
      </c>
    </row>
    <row r="92" spans="1:10" x14ac:dyDescent="0.25">
      <c r="A92" s="829">
        <v>85</v>
      </c>
      <c r="B92" s="3" t="s">
        <v>21</v>
      </c>
      <c r="C92" s="1279" t="s">
        <v>99</v>
      </c>
      <c r="D92" s="545" t="s">
        <v>43</v>
      </c>
      <c r="E92" s="99"/>
      <c r="F92" s="829">
        <v>85</v>
      </c>
      <c r="G92" s="1162" t="s">
        <v>591</v>
      </c>
      <c r="H92" s="203" t="s">
        <v>723</v>
      </c>
      <c r="I92" s="277"/>
      <c r="J92" s="913">
        <v>6.5</v>
      </c>
    </row>
    <row r="93" spans="1:10" x14ac:dyDescent="0.25">
      <c r="A93" s="829">
        <v>86</v>
      </c>
      <c r="B93" s="3" t="s">
        <v>22</v>
      </c>
      <c r="C93" s="39"/>
      <c r="D93" s="545" t="s">
        <v>43</v>
      </c>
      <c r="E93" s="200" t="s">
        <v>273</v>
      </c>
      <c r="F93" s="829">
        <v>86</v>
      </c>
      <c r="G93" s="1162" t="s">
        <v>591</v>
      </c>
      <c r="H93" s="1253" t="s">
        <v>723</v>
      </c>
      <c r="I93" s="277"/>
      <c r="J93" s="913">
        <v>6.6</v>
      </c>
    </row>
    <row r="94" spans="1:10" x14ac:dyDescent="0.25">
      <c r="A94" s="829">
        <v>87</v>
      </c>
      <c r="B94" s="3" t="s">
        <v>23</v>
      </c>
      <c r="C94" s="123">
        <f>(C20/C19)*100</f>
        <v>102.13826027397259</v>
      </c>
      <c r="D94" s="545" t="s">
        <v>44</v>
      </c>
      <c r="E94" s="200" t="s">
        <v>273</v>
      </c>
      <c r="F94" s="829">
        <v>87</v>
      </c>
      <c r="G94" s="1162" t="s">
        <v>591</v>
      </c>
      <c r="H94" s="203" t="s">
        <v>723</v>
      </c>
      <c r="I94" s="282"/>
      <c r="J94" s="913">
        <v>6.7</v>
      </c>
    </row>
    <row r="95" spans="1:10" x14ac:dyDescent="0.25">
      <c r="A95" s="829">
        <v>88</v>
      </c>
      <c r="B95" s="3" t="s">
        <v>24</v>
      </c>
      <c r="C95" s="1272">
        <f>C20</f>
        <v>10213826.02739726</v>
      </c>
      <c r="D95" s="545" t="s">
        <v>44</v>
      </c>
      <c r="E95" s="200" t="s">
        <v>273</v>
      </c>
      <c r="F95" s="829">
        <v>88</v>
      </c>
      <c r="G95" s="1162" t="s">
        <v>591</v>
      </c>
      <c r="H95" s="203" t="s">
        <v>723</v>
      </c>
      <c r="I95" s="325"/>
      <c r="J95" s="913" t="s">
        <v>1112</v>
      </c>
    </row>
    <row r="96" spans="1:10" x14ac:dyDescent="0.25">
      <c r="A96" s="829">
        <v>89</v>
      </c>
      <c r="B96" s="3" t="s">
        <v>25</v>
      </c>
      <c r="C96" s="43">
        <v>0.5</v>
      </c>
      <c r="D96" s="545" t="s">
        <v>44</v>
      </c>
      <c r="E96" s="305"/>
      <c r="F96" s="829">
        <v>89</v>
      </c>
      <c r="G96" s="1162" t="s">
        <v>591</v>
      </c>
      <c r="H96" s="1268" t="s">
        <v>723</v>
      </c>
      <c r="I96" s="326"/>
      <c r="J96" s="913" t="s">
        <v>1113</v>
      </c>
    </row>
    <row r="97" spans="1:11" x14ac:dyDescent="0.25">
      <c r="A97" s="829">
        <v>90</v>
      </c>
      <c r="B97" s="3" t="s">
        <v>26</v>
      </c>
      <c r="C97" s="1279" t="s">
        <v>114</v>
      </c>
      <c r="D97" s="545" t="s">
        <v>44</v>
      </c>
      <c r="E97" s="305"/>
      <c r="F97" s="829">
        <v>90</v>
      </c>
      <c r="G97" s="1162" t="s">
        <v>591</v>
      </c>
      <c r="H97" s="203" t="s">
        <v>723</v>
      </c>
      <c r="I97" s="277"/>
      <c r="J97" s="913">
        <v>6.13</v>
      </c>
    </row>
    <row r="98" spans="1:11" x14ac:dyDescent="0.25">
      <c r="A98" s="829">
        <v>91</v>
      </c>
      <c r="B98" s="3" t="s">
        <v>27</v>
      </c>
      <c r="C98" s="228" t="s">
        <v>121</v>
      </c>
      <c r="D98" s="545" t="s">
        <v>44</v>
      </c>
      <c r="E98" s="200" t="s">
        <v>273</v>
      </c>
      <c r="F98" s="829">
        <v>91</v>
      </c>
      <c r="G98" s="1162" t="s">
        <v>591</v>
      </c>
      <c r="H98" s="1268" t="s">
        <v>723</v>
      </c>
      <c r="I98" s="327"/>
      <c r="J98" s="913"/>
    </row>
    <row r="99" spans="1:11" x14ac:dyDescent="0.25">
      <c r="A99" s="829">
        <v>92</v>
      </c>
      <c r="B99" s="3" t="s">
        <v>28</v>
      </c>
      <c r="C99" s="1279" t="s">
        <v>115</v>
      </c>
      <c r="D99" s="545" t="s">
        <v>44</v>
      </c>
      <c r="E99" s="305"/>
      <c r="F99" s="829">
        <v>92</v>
      </c>
      <c r="G99" s="1162" t="s">
        <v>591</v>
      </c>
      <c r="H99" s="1268" t="s">
        <v>723</v>
      </c>
      <c r="I99" s="277"/>
      <c r="J99" s="913">
        <v>6.11</v>
      </c>
    </row>
    <row r="100" spans="1:11" x14ac:dyDescent="0.25">
      <c r="A100" s="829">
        <v>93</v>
      </c>
      <c r="B100" s="3" t="s">
        <v>75</v>
      </c>
      <c r="C100" s="45" t="s">
        <v>119</v>
      </c>
      <c r="D100" s="545" t="s">
        <v>44</v>
      </c>
      <c r="E100" s="305"/>
      <c r="F100" s="829">
        <v>93</v>
      </c>
      <c r="G100" s="1162" t="s">
        <v>591</v>
      </c>
      <c r="H100" s="1268" t="s">
        <v>723</v>
      </c>
      <c r="I100" s="277"/>
      <c r="J100" s="1647">
        <v>6.1</v>
      </c>
    </row>
    <row r="101" spans="1:11" x14ac:dyDescent="0.25">
      <c r="A101" s="829">
        <v>94</v>
      </c>
      <c r="B101" s="3" t="s">
        <v>74</v>
      </c>
      <c r="C101" s="1279" t="s">
        <v>116</v>
      </c>
      <c r="D101" s="545" t="s">
        <v>44</v>
      </c>
      <c r="E101" s="305"/>
      <c r="F101" s="829">
        <v>94</v>
      </c>
      <c r="G101" s="1162" t="s">
        <v>591</v>
      </c>
      <c r="H101" s="203" t="s">
        <v>723</v>
      </c>
      <c r="I101" s="277"/>
      <c r="J101" s="913">
        <v>6.14</v>
      </c>
    </row>
    <row r="102" spans="1:11" x14ac:dyDescent="0.25">
      <c r="A102" s="829">
        <v>95</v>
      </c>
      <c r="B102" s="9" t="s">
        <v>38</v>
      </c>
      <c r="C102" s="1279" t="b">
        <v>1</v>
      </c>
      <c r="D102" s="545" t="s">
        <v>44</v>
      </c>
      <c r="E102" s="200" t="s">
        <v>273</v>
      </c>
      <c r="F102" s="829">
        <v>95</v>
      </c>
      <c r="G102" s="1162" t="s">
        <v>591</v>
      </c>
      <c r="H102" s="203" t="s">
        <v>723</v>
      </c>
      <c r="I102" s="277"/>
      <c r="J102" s="913">
        <v>6.15</v>
      </c>
    </row>
    <row r="103" spans="1:11" x14ac:dyDescent="0.25">
      <c r="A103" s="16">
        <v>96</v>
      </c>
      <c r="B103" s="10" t="s">
        <v>36</v>
      </c>
      <c r="C103" s="39"/>
      <c r="D103" s="545" t="s">
        <v>44</v>
      </c>
      <c r="F103" s="16">
        <v>96</v>
      </c>
      <c r="G103" s="1162" t="s">
        <v>591</v>
      </c>
      <c r="H103" s="1268" t="s">
        <v>723</v>
      </c>
      <c r="I103" s="277"/>
      <c r="J103" s="913"/>
    </row>
    <row r="104" spans="1:11" x14ac:dyDescent="0.25">
      <c r="A104" s="16">
        <v>97</v>
      </c>
      <c r="B104" s="10" t="s">
        <v>32</v>
      </c>
      <c r="C104" s="39"/>
      <c r="D104" s="545" t="s">
        <v>44</v>
      </c>
      <c r="F104" s="16">
        <v>97</v>
      </c>
      <c r="G104" s="1162" t="s">
        <v>591</v>
      </c>
      <c r="H104" s="1268" t="s">
        <v>723</v>
      </c>
      <c r="I104" s="277"/>
      <c r="J104" s="913"/>
    </row>
    <row r="105" spans="1:11" x14ac:dyDescent="0.25">
      <c r="A105" s="16">
        <v>98</v>
      </c>
      <c r="B105" s="10" t="s">
        <v>39</v>
      </c>
      <c r="C105" s="1279" t="s">
        <v>47</v>
      </c>
      <c r="D105" s="934" t="s">
        <v>130</v>
      </c>
      <c r="E105" s="99"/>
      <c r="F105" s="16">
        <v>98</v>
      </c>
      <c r="G105" s="1862" t="s">
        <v>42</v>
      </c>
      <c r="H105" s="203" t="s">
        <v>130</v>
      </c>
      <c r="I105" s="198" t="s">
        <v>273</v>
      </c>
      <c r="J105" s="913" t="s">
        <v>1115</v>
      </c>
    </row>
    <row r="106" spans="1:11" x14ac:dyDescent="0.25">
      <c r="A106" s="16">
        <v>99</v>
      </c>
      <c r="B106" s="10" t="s">
        <v>29</v>
      </c>
      <c r="C106" s="1279" t="s">
        <v>117</v>
      </c>
      <c r="D106" s="934" t="s">
        <v>130</v>
      </c>
      <c r="E106" s="99"/>
      <c r="F106" s="16">
        <v>99</v>
      </c>
      <c r="G106" s="1276" t="s">
        <v>117</v>
      </c>
      <c r="H106" s="203" t="s">
        <v>130</v>
      </c>
      <c r="I106" s="277"/>
      <c r="J106" s="913">
        <v>8.1</v>
      </c>
    </row>
    <row r="107" spans="1:11" x14ac:dyDescent="0.25">
      <c r="A107" s="12" t="s">
        <v>122</v>
      </c>
      <c r="C107" s="15">
        <v>49</v>
      </c>
      <c r="D107" s="53"/>
      <c r="F107" s="12"/>
      <c r="G107" s="15">
        <v>33</v>
      </c>
      <c r="H107" s="53"/>
      <c r="I107" s="1275"/>
    </row>
    <row r="108" spans="1:11" x14ac:dyDescent="0.25">
      <c r="A108" s="7"/>
      <c r="B108" s="7"/>
      <c r="C108" s="152"/>
      <c r="D108" s="54"/>
      <c r="E108" s="815"/>
      <c r="F108" s="2394" t="s">
        <v>793</v>
      </c>
      <c r="G108" s="2394"/>
      <c r="H108" s="2394"/>
      <c r="I108" s="2394"/>
      <c r="J108" s="2394"/>
    </row>
    <row r="109" spans="1:11" ht="15.75" customHeight="1" x14ac:dyDescent="0.25">
      <c r="A109" s="637">
        <v>1.1000000000000001</v>
      </c>
      <c r="B109" s="2499" t="s">
        <v>158</v>
      </c>
      <c r="C109" s="2499"/>
      <c r="D109" s="2499"/>
      <c r="E109" s="633"/>
      <c r="F109" s="2258">
        <v>2.2999999999999998</v>
      </c>
      <c r="G109" s="2553" t="s">
        <v>949</v>
      </c>
      <c r="H109" s="2554"/>
      <c r="I109" s="2554"/>
      <c r="J109" s="2555"/>
      <c r="K109" s="357"/>
    </row>
    <row r="110" spans="1:11" ht="15.75" customHeight="1" x14ac:dyDescent="0.25">
      <c r="A110" s="637">
        <v>1.2</v>
      </c>
      <c r="B110" s="2223" t="s">
        <v>303</v>
      </c>
      <c r="C110" s="2223"/>
      <c r="D110" s="2223"/>
      <c r="E110" s="484"/>
      <c r="F110" s="2273"/>
      <c r="G110" s="2556"/>
      <c r="H110" s="2557"/>
      <c r="I110" s="2557"/>
      <c r="J110" s="2558"/>
      <c r="K110" s="627"/>
    </row>
    <row r="111" spans="1:11" x14ac:dyDescent="0.25">
      <c r="A111" s="637">
        <v>1.7</v>
      </c>
      <c r="B111" s="2223" t="s">
        <v>380</v>
      </c>
      <c r="C111" s="2223"/>
      <c r="D111" s="2223"/>
      <c r="E111" s="484"/>
      <c r="F111" s="2273"/>
      <c r="G111" s="2556"/>
      <c r="H111" s="2557"/>
      <c r="I111" s="2557"/>
      <c r="J111" s="2558"/>
      <c r="K111" s="627"/>
    </row>
    <row r="112" spans="1:11" ht="15.75" customHeight="1" x14ac:dyDescent="0.25">
      <c r="A112" s="637">
        <v>1.8</v>
      </c>
      <c r="B112" s="2223" t="s">
        <v>381</v>
      </c>
      <c r="C112" s="2223"/>
      <c r="D112" s="2223"/>
      <c r="E112" s="484"/>
      <c r="F112" s="2259"/>
      <c r="G112" s="2559"/>
      <c r="H112" s="2560"/>
      <c r="I112" s="2560"/>
      <c r="J112" s="2561"/>
      <c r="K112" s="313"/>
    </row>
    <row r="113" spans="1:10" ht="15.75" customHeight="1" x14ac:dyDescent="0.25">
      <c r="A113" s="639">
        <v>1.1000000000000001</v>
      </c>
      <c r="B113" s="2223" t="s">
        <v>382</v>
      </c>
      <c r="C113" s="2223"/>
      <c r="D113" s="2223"/>
      <c r="E113" s="484"/>
      <c r="F113" s="2336">
        <v>2.16</v>
      </c>
      <c r="G113" s="2553" t="s">
        <v>1184</v>
      </c>
      <c r="H113" s="2554"/>
      <c r="I113" s="2554"/>
      <c r="J113" s="2555"/>
    </row>
    <row r="114" spans="1:10" x14ac:dyDescent="0.25">
      <c r="A114" s="637">
        <v>1.1299999999999999</v>
      </c>
      <c r="B114" s="2219" t="s">
        <v>737</v>
      </c>
      <c r="C114" s="2220"/>
      <c r="D114" s="2221"/>
      <c r="E114" s="484"/>
      <c r="F114" s="2337"/>
      <c r="G114" s="2559"/>
      <c r="H114" s="2560"/>
      <c r="I114" s="2560"/>
      <c r="J114" s="2561"/>
    </row>
    <row r="115" spans="1:10" ht="15.75" customHeight="1" x14ac:dyDescent="0.25">
      <c r="A115" s="2453">
        <v>1.17</v>
      </c>
      <c r="B115" s="2452" t="s">
        <v>633</v>
      </c>
      <c r="C115" s="2452"/>
      <c r="D115" s="2452"/>
      <c r="E115" s="1829"/>
      <c r="F115" s="2258">
        <v>2.17</v>
      </c>
      <c r="G115" s="2553" t="s">
        <v>1184</v>
      </c>
      <c r="H115" s="2554"/>
      <c r="I115" s="2554"/>
      <c r="J115" s="2555"/>
    </row>
    <row r="116" spans="1:10" x14ac:dyDescent="0.25">
      <c r="A116" s="2453"/>
      <c r="B116" s="2452"/>
      <c r="C116" s="2452"/>
      <c r="D116" s="2452"/>
      <c r="E116" s="1829"/>
      <c r="F116" s="2259"/>
      <c r="G116" s="2559"/>
      <c r="H116" s="2560"/>
      <c r="I116" s="2560"/>
      <c r="J116" s="2561"/>
    </row>
    <row r="117" spans="1:10" x14ac:dyDescent="0.25">
      <c r="A117" s="637">
        <v>2.1</v>
      </c>
      <c r="B117" s="2223" t="s">
        <v>384</v>
      </c>
      <c r="C117" s="2223"/>
      <c r="D117" s="2223"/>
      <c r="E117" s="484"/>
      <c r="F117" s="712">
        <v>2.98</v>
      </c>
      <c r="G117" s="2451" t="s">
        <v>743</v>
      </c>
      <c r="H117" s="2451"/>
      <c r="I117" s="2451"/>
      <c r="J117" s="2451"/>
    </row>
    <row r="118" spans="1:10" ht="15.75" customHeight="1" x14ac:dyDescent="0.25">
      <c r="A118" s="1269">
        <v>2.8</v>
      </c>
      <c r="B118" s="2224" t="s">
        <v>852</v>
      </c>
      <c r="C118" s="2224"/>
      <c r="D118" s="2224"/>
      <c r="E118" s="484"/>
      <c r="F118" s="1270"/>
      <c r="G118" s="2208"/>
      <c r="H118" s="2208"/>
      <c r="I118" s="2208"/>
      <c r="J118" s="2208"/>
    </row>
    <row r="119" spans="1:10" ht="15.75" customHeight="1" x14ac:dyDescent="0.25">
      <c r="A119" s="2234">
        <v>2.16</v>
      </c>
      <c r="B119" s="2224" t="s">
        <v>1288</v>
      </c>
      <c r="C119" s="2224"/>
      <c r="D119" s="2224"/>
      <c r="E119" s="484"/>
      <c r="F119" s="484"/>
      <c r="G119" s="484"/>
      <c r="J119" s="7"/>
    </row>
    <row r="120" spans="1:10" ht="15" customHeight="1" x14ac:dyDescent="0.25">
      <c r="A120" s="2234"/>
      <c r="B120" s="2224"/>
      <c r="C120" s="2224"/>
      <c r="D120" s="2224"/>
      <c r="E120" s="484"/>
      <c r="F120" s="484"/>
      <c r="G120" s="484"/>
      <c r="J120" s="7"/>
    </row>
    <row r="121" spans="1:10" ht="15" customHeight="1" x14ac:dyDescent="0.25">
      <c r="A121" s="2234"/>
      <c r="B121" s="2224"/>
      <c r="C121" s="2224"/>
      <c r="D121" s="2224"/>
      <c r="E121" s="484"/>
      <c r="F121" s="552"/>
      <c r="G121" s="1267"/>
      <c r="J121" s="7"/>
    </row>
    <row r="122" spans="1:10" ht="15.75" customHeight="1" x14ac:dyDescent="0.25">
      <c r="A122" s="2234"/>
      <c r="B122" s="2224"/>
      <c r="C122" s="2224"/>
      <c r="D122" s="2224"/>
      <c r="E122" s="484"/>
      <c r="F122" s="552"/>
      <c r="G122" s="1267"/>
      <c r="J122" s="7"/>
    </row>
    <row r="123" spans="1:10" ht="15.75" customHeight="1" x14ac:dyDescent="0.25">
      <c r="A123" s="2234"/>
      <c r="B123" s="2224"/>
      <c r="C123" s="2224"/>
      <c r="D123" s="2224"/>
      <c r="E123" s="484"/>
      <c r="F123" s="230"/>
      <c r="G123" s="7"/>
      <c r="J123" s="7"/>
    </row>
    <row r="124" spans="1:10" ht="15.75" customHeight="1" x14ac:dyDescent="0.25">
      <c r="A124" s="2258">
        <v>2.17</v>
      </c>
      <c r="B124" s="2225" t="s">
        <v>1188</v>
      </c>
      <c r="C124" s="2226"/>
      <c r="D124" s="2227"/>
      <c r="E124" s="484"/>
      <c r="F124" s="230"/>
      <c r="G124" s="7"/>
      <c r="J124" s="7"/>
    </row>
    <row r="125" spans="1:10" x14ac:dyDescent="0.25">
      <c r="A125" s="2273"/>
      <c r="B125" s="2239"/>
      <c r="C125" s="2240"/>
      <c r="D125" s="2241"/>
      <c r="E125" s="484"/>
      <c r="F125" s="230"/>
      <c r="G125" s="7"/>
      <c r="J125" s="7"/>
    </row>
    <row r="126" spans="1:10" x14ac:dyDescent="0.25">
      <c r="A126" s="635">
        <v>2.1800000000000002</v>
      </c>
      <c r="B126" s="2222" t="s">
        <v>618</v>
      </c>
      <c r="C126" s="2222"/>
      <c r="D126" s="2222"/>
      <c r="E126" s="139"/>
      <c r="F126" s="230"/>
      <c r="G126" s="7"/>
      <c r="J126" s="7"/>
    </row>
    <row r="127" spans="1:10" x14ac:dyDescent="0.25">
      <c r="A127" s="638">
        <v>2.2000000000000002</v>
      </c>
      <c r="B127" s="2222" t="s">
        <v>256</v>
      </c>
      <c r="C127" s="2222"/>
      <c r="D127" s="2222"/>
      <c r="E127" s="139"/>
      <c r="F127" s="230"/>
      <c r="G127" s="7"/>
      <c r="J127" s="7"/>
    </row>
    <row r="128" spans="1:10" x14ac:dyDescent="0.25">
      <c r="A128" s="1828">
        <v>2.2200000000000002</v>
      </c>
      <c r="B128" s="2225" t="s">
        <v>794</v>
      </c>
      <c r="C128" s="2226"/>
      <c r="D128" s="2227"/>
      <c r="E128" s="1829"/>
      <c r="F128" s="230"/>
      <c r="G128" s="7"/>
      <c r="J128" s="7"/>
    </row>
    <row r="129" spans="1:10" ht="15.75" customHeight="1" x14ac:dyDescent="0.25">
      <c r="A129" s="635">
        <v>2.38</v>
      </c>
      <c r="B129" s="2222" t="s">
        <v>246</v>
      </c>
      <c r="C129" s="2222"/>
      <c r="D129" s="2222"/>
      <c r="E129" s="484"/>
      <c r="F129" s="230"/>
      <c r="G129" s="7"/>
      <c r="J129" s="7"/>
    </row>
    <row r="130" spans="1:10" ht="15.75" customHeight="1" x14ac:dyDescent="0.25">
      <c r="A130" s="2267">
        <v>2.73</v>
      </c>
      <c r="B130" s="2306" t="s">
        <v>1117</v>
      </c>
      <c r="C130" s="2307"/>
      <c r="D130" s="2308"/>
      <c r="E130" s="484"/>
      <c r="F130" s="484"/>
      <c r="G130" s="7"/>
      <c r="J130" s="7"/>
    </row>
    <row r="131" spans="1:10" ht="15.75" customHeight="1" x14ac:dyDescent="0.25">
      <c r="A131" s="2268"/>
      <c r="B131" s="2309"/>
      <c r="C131" s="2310"/>
      <c r="D131" s="2311"/>
      <c r="E131" s="484"/>
      <c r="F131" s="484"/>
      <c r="G131" s="7"/>
      <c r="J131" s="7"/>
    </row>
    <row r="132" spans="1:10" ht="15.75" customHeight="1" x14ac:dyDescent="0.25">
      <c r="A132" s="2268"/>
      <c r="B132" s="2309"/>
      <c r="C132" s="2310"/>
      <c r="D132" s="2311"/>
      <c r="E132" s="484"/>
      <c r="F132" s="484"/>
      <c r="G132" s="7"/>
      <c r="J132" s="7"/>
    </row>
    <row r="133" spans="1:10" ht="15.75" customHeight="1" x14ac:dyDescent="0.25">
      <c r="A133" s="2268"/>
      <c r="B133" s="2309"/>
      <c r="C133" s="2310"/>
      <c r="D133" s="2311"/>
      <c r="E133" s="484"/>
      <c r="F133" s="323"/>
      <c r="G133" s="7"/>
      <c r="J133" s="7"/>
    </row>
    <row r="134" spans="1:10" ht="15.75" customHeight="1" x14ac:dyDescent="0.25">
      <c r="A134" s="2269"/>
      <c r="B134" s="2312"/>
      <c r="C134" s="2313"/>
      <c r="D134" s="2314"/>
      <c r="E134" s="484"/>
      <c r="F134" s="323"/>
      <c r="G134" s="7"/>
      <c r="J134" s="7"/>
    </row>
    <row r="135" spans="1:10" ht="15.75" customHeight="1" x14ac:dyDescent="0.25">
      <c r="A135" s="2267">
        <v>2.83</v>
      </c>
      <c r="B135" s="2306" t="s">
        <v>1119</v>
      </c>
      <c r="C135" s="2307"/>
      <c r="D135" s="2308"/>
      <c r="E135" s="484"/>
      <c r="F135" s="323"/>
      <c r="G135" s="7"/>
      <c r="J135" s="7"/>
    </row>
    <row r="136" spans="1:10" ht="15.75" customHeight="1" x14ac:dyDescent="0.25">
      <c r="A136" s="2269"/>
      <c r="B136" s="2312"/>
      <c r="C136" s="2313"/>
      <c r="D136" s="2314"/>
      <c r="E136" s="484"/>
      <c r="F136" s="323"/>
      <c r="G136" s="7"/>
      <c r="J136" s="7"/>
    </row>
    <row r="137" spans="1:10" ht="15.75" customHeight="1" x14ac:dyDescent="0.25">
      <c r="A137" s="635">
        <v>2.86</v>
      </c>
      <c r="B137" s="2224" t="s">
        <v>848</v>
      </c>
      <c r="C137" s="2224"/>
      <c r="D137" s="2224"/>
      <c r="E137" s="484"/>
      <c r="F137" s="323"/>
      <c r="G137" s="7"/>
      <c r="J137" s="7"/>
    </row>
    <row r="138" spans="1:10" x14ac:dyDescent="0.25">
      <c r="A138" s="637">
        <v>2.87</v>
      </c>
      <c r="B138" s="2223" t="s">
        <v>851</v>
      </c>
      <c r="C138" s="2223"/>
      <c r="D138" s="2223"/>
      <c r="E138" s="484"/>
      <c r="F138" s="323"/>
      <c r="G138" s="7"/>
      <c r="J138" s="7"/>
    </row>
    <row r="139" spans="1:10" x14ac:dyDescent="0.25">
      <c r="A139" s="637">
        <v>2.88</v>
      </c>
      <c r="B139" s="2223" t="s">
        <v>933</v>
      </c>
      <c r="C139" s="2223"/>
      <c r="D139" s="2223"/>
      <c r="E139" s="484"/>
      <c r="F139" s="323"/>
      <c r="G139" s="7"/>
      <c r="J139" s="7"/>
    </row>
    <row r="140" spans="1:10" ht="15.75" customHeight="1" x14ac:dyDescent="0.25">
      <c r="A140" s="635">
        <v>2.91</v>
      </c>
      <c r="B140" s="2222" t="s">
        <v>916</v>
      </c>
      <c r="C140" s="2222"/>
      <c r="D140" s="2222"/>
      <c r="E140" s="1831"/>
      <c r="F140" s="323"/>
      <c r="G140" s="7"/>
      <c r="J140" s="7"/>
    </row>
    <row r="141" spans="1:10" ht="15.75" customHeight="1" x14ac:dyDescent="0.25">
      <c r="A141" s="2453">
        <v>2.95</v>
      </c>
      <c r="B141" s="2452" t="s">
        <v>854</v>
      </c>
      <c r="C141" s="2452"/>
      <c r="D141" s="2452"/>
      <c r="E141" s="815"/>
      <c r="F141" s="323"/>
      <c r="G141" s="7"/>
      <c r="J141" s="7"/>
    </row>
    <row r="142" spans="1:10" x14ac:dyDescent="0.25">
      <c r="A142" s="2453"/>
      <c r="B142" s="2452"/>
      <c r="C142" s="2452"/>
      <c r="D142" s="2452"/>
      <c r="F142" s="7"/>
      <c r="G142" s="7"/>
      <c r="J142" s="7"/>
    </row>
    <row r="143" spans="1:10" x14ac:dyDescent="0.25">
      <c r="A143" s="2453"/>
      <c r="B143" s="2452"/>
      <c r="C143" s="2452"/>
      <c r="D143" s="2452"/>
      <c r="F143" s="7"/>
      <c r="G143" s="7"/>
      <c r="J143" s="7"/>
    </row>
    <row r="144" spans="1:10" x14ac:dyDescent="0.25">
      <c r="F144" s="7"/>
      <c r="G144" s="7"/>
      <c r="J144" s="7"/>
    </row>
    <row r="145" spans="6:10" x14ac:dyDescent="0.25">
      <c r="F145" s="7"/>
      <c r="G145" s="7"/>
      <c r="J145" s="7"/>
    </row>
    <row r="146" spans="6:10" x14ac:dyDescent="0.25">
      <c r="F146" s="7"/>
      <c r="G146" s="7"/>
      <c r="J146" s="7"/>
    </row>
  </sheetData>
  <mergeCells count="48">
    <mergeCell ref="B140:D140"/>
    <mergeCell ref="A141:A143"/>
    <mergeCell ref="B141:D143"/>
    <mergeCell ref="B126:D126"/>
    <mergeCell ref="B127:D127"/>
    <mergeCell ref="B128:D128"/>
    <mergeCell ref="B129:D129"/>
    <mergeCell ref="B137:D137"/>
    <mergeCell ref="B138:D138"/>
    <mergeCell ref="A130:A134"/>
    <mergeCell ref="B130:D134"/>
    <mergeCell ref="A135:A136"/>
    <mergeCell ref="B135:D136"/>
    <mergeCell ref="A119:A123"/>
    <mergeCell ref="B119:D123"/>
    <mergeCell ref="A124:A125"/>
    <mergeCell ref="B124:D125"/>
    <mergeCell ref="B139:D139"/>
    <mergeCell ref="B113:D113"/>
    <mergeCell ref="G117:J117"/>
    <mergeCell ref="B114:D114"/>
    <mergeCell ref="G118:J118"/>
    <mergeCell ref="A115:A116"/>
    <mergeCell ref="B115:D116"/>
    <mergeCell ref="G113:J114"/>
    <mergeCell ref="F113:F114"/>
    <mergeCell ref="G115:J116"/>
    <mergeCell ref="F115:F116"/>
    <mergeCell ref="B117:D117"/>
    <mergeCell ref="B118:D118"/>
    <mergeCell ref="F108:J108"/>
    <mergeCell ref="B109:D109"/>
    <mergeCell ref="F109:F112"/>
    <mergeCell ref="G109:J112"/>
    <mergeCell ref="B110:D110"/>
    <mergeCell ref="B111:D111"/>
    <mergeCell ref="B112:D112"/>
    <mergeCell ref="A17:A18"/>
    <mergeCell ref="B17:B18"/>
    <mergeCell ref="C17:C18"/>
    <mergeCell ref="E17:F17"/>
    <mergeCell ref="E18:F18"/>
    <mergeCell ref="E20:F20"/>
    <mergeCell ref="E21:F21"/>
    <mergeCell ref="E25:F25"/>
    <mergeCell ref="F27:H27"/>
    <mergeCell ref="E10:F10"/>
    <mergeCell ref="E11:F11"/>
  </mergeCells>
  <pageMargins left="0.23622047244094491" right="0.23622047244094491" top="0.19685039370078741" bottom="0.15748031496062992" header="0.11811023622047245" footer="0.11811023622047245"/>
  <pageSetup paperSize="8" scale="48"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tabColor theme="9" tint="0.39997558519241921"/>
    <pageSetUpPr fitToPage="1"/>
  </sheetPr>
  <dimension ref="A1:S147"/>
  <sheetViews>
    <sheetView zoomScale="75" zoomScaleNormal="75" workbookViewId="0">
      <selection activeCell="A8" sqref="A8"/>
    </sheetView>
  </sheetViews>
  <sheetFormatPr defaultColWidth="8.85546875" defaultRowHeight="15.75" x14ac:dyDescent="0.25"/>
  <cols>
    <col min="1" max="1" width="8.28515625" customWidth="1"/>
    <col min="2" max="2" width="54.42578125" bestFit="1" customWidth="1"/>
    <col min="3" max="3" width="83.140625" customWidth="1"/>
    <col min="4" max="4" width="3.140625" style="46" bestFit="1" customWidth="1"/>
    <col min="5" max="5" width="2.7109375" style="208" customWidth="1"/>
    <col min="6" max="6" width="5.42578125" customWidth="1"/>
    <col min="7" max="7" width="7.7109375" customWidth="1"/>
    <col min="8" max="8" width="55.7109375" customWidth="1"/>
    <col min="9" max="9" width="3" style="226" customWidth="1"/>
    <col min="10" max="10" width="14.5703125" style="305" customWidth="1"/>
    <col min="11" max="11" width="3.7109375" style="168" customWidth="1"/>
    <col min="13" max="13" width="56.7109375" bestFit="1" customWidth="1"/>
    <col min="14" max="14" width="8.85546875" style="168" bestFit="1" customWidth="1"/>
    <col min="15" max="15" width="29.85546875" bestFit="1" customWidth="1"/>
  </cols>
  <sheetData>
    <row r="1" spans="1:14" ht="15" x14ac:dyDescent="0.25">
      <c r="A1" s="7"/>
      <c r="B1" s="7"/>
      <c r="C1" s="7"/>
      <c r="D1" s="226"/>
      <c r="E1" s="139"/>
      <c r="F1" s="7"/>
      <c r="G1" s="7"/>
      <c r="H1" s="7"/>
      <c r="I1" s="7"/>
      <c r="J1" s="139"/>
      <c r="K1" s="7"/>
      <c r="L1" s="7"/>
      <c r="M1" s="7"/>
      <c r="N1" s="7"/>
    </row>
    <row r="2" spans="1:14" ht="15" x14ac:dyDescent="0.25">
      <c r="A2" s="7"/>
      <c r="B2" s="7"/>
      <c r="C2" s="7"/>
      <c r="D2" s="226"/>
      <c r="E2" s="139"/>
      <c r="F2" s="7"/>
      <c r="G2" s="7"/>
      <c r="H2" s="7"/>
      <c r="I2" s="7"/>
      <c r="J2" s="139"/>
      <c r="K2" s="7"/>
      <c r="L2" s="7"/>
      <c r="M2" s="7"/>
      <c r="N2" s="7"/>
    </row>
    <row r="3" spans="1:14" ht="15" x14ac:dyDescent="0.25">
      <c r="A3" s="7"/>
      <c r="B3" s="7"/>
      <c r="C3" s="7"/>
      <c r="D3" s="226"/>
      <c r="E3" s="139"/>
      <c r="F3" s="7"/>
      <c r="G3" s="7"/>
      <c r="H3" s="7"/>
      <c r="I3" s="7"/>
      <c r="J3" s="139"/>
      <c r="K3" s="7"/>
      <c r="L3" s="7"/>
      <c r="M3" s="7"/>
      <c r="N3" s="7"/>
    </row>
    <row r="4" spans="1:14" ht="18" x14ac:dyDescent="0.25">
      <c r="A4" s="7"/>
      <c r="B4" s="1001" t="s">
        <v>1272</v>
      </c>
      <c r="D4" s="7"/>
      <c r="E4" s="139"/>
      <c r="F4" s="7"/>
      <c r="G4" s="7"/>
      <c r="H4" s="7"/>
      <c r="I4" s="7"/>
      <c r="J4" s="139"/>
      <c r="K4" s="7"/>
      <c r="L4" s="7"/>
      <c r="M4" s="7"/>
      <c r="N4" s="7"/>
    </row>
    <row r="5" spans="1:14" ht="15" x14ac:dyDescent="0.25">
      <c r="A5" s="7"/>
      <c r="B5" s="7"/>
      <c r="C5" s="7"/>
      <c r="D5" s="226"/>
      <c r="E5" s="139"/>
      <c r="F5" s="7"/>
      <c r="G5" s="7"/>
      <c r="H5" s="7"/>
      <c r="I5" s="7"/>
      <c r="J5" s="139"/>
      <c r="K5" s="7"/>
      <c r="L5" s="7"/>
      <c r="M5" s="7"/>
      <c r="N5" s="7"/>
    </row>
    <row r="6" spans="1:14" ht="15" x14ac:dyDescent="0.25">
      <c r="A6" s="7"/>
      <c r="B6" s="7"/>
      <c r="D6" s="226"/>
      <c r="E6" s="139"/>
      <c r="F6" s="7"/>
      <c r="G6" s="7"/>
      <c r="H6" s="7"/>
      <c r="I6" s="7"/>
      <c r="J6" s="139"/>
      <c r="K6" s="7"/>
      <c r="L6" s="7"/>
      <c r="M6" s="7"/>
      <c r="N6" s="7"/>
    </row>
    <row r="7" spans="1:14" ht="15" x14ac:dyDescent="0.25">
      <c r="A7" s="7"/>
      <c r="B7" s="7"/>
      <c r="C7" s="7"/>
      <c r="D7" s="226"/>
      <c r="E7" s="139"/>
      <c r="F7" s="7"/>
      <c r="G7" s="7"/>
      <c r="H7" s="7"/>
      <c r="I7" s="7"/>
      <c r="J7" s="139"/>
      <c r="K7" s="7"/>
      <c r="L7" s="7"/>
      <c r="M7" s="7"/>
      <c r="N7" s="7"/>
    </row>
    <row r="8" spans="1:14" s="12" customFormat="1" x14ac:dyDescent="0.25">
      <c r="A8" s="31" t="s">
        <v>131</v>
      </c>
      <c r="D8" s="47"/>
      <c r="E8" s="208"/>
      <c r="F8" s="31"/>
      <c r="I8" s="53"/>
      <c r="J8" s="208"/>
      <c r="K8" s="143"/>
      <c r="N8" s="143"/>
    </row>
    <row r="9" spans="1:14" s="12" customFormat="1" x14ac:dyDescent="0.25">
      <c r="A9" s="23">
        <v>1</v>
      </c>
      <c r="B9" s="29" t="s">
        <v>127</v>
      </c>
      <c r="C9" s="1665" t="s">
        <v>194</v>
      </c>
      <c r="D9" s="47"/>
      <c r="E9" s="208"/>
      <c r="G9" s="31"/>
      <c r="I9" s="53"/>
      <c r="J9" s="208"/>
      <c r="K9" s="143"/>
      <c r="N9" s="143"/>
    </row>
    <row r="10" spans="1:14" x14ac:dyDescent="0.25">
      <c r="A10" s="23">
        <v>2</v>
      </c>
      <c r="B10" s="29" t="s">
        <v>90</v>
      </c>
      <c r="C10" s="2038" t="s">
        <v>94</v>
      </c>
      <c r="E10" s="1912"/>
      <c r="F10" s="2326" t="s">
        <v>95</v>
      </c>
      <c r="G10" s="2326"/>
      <c r="H10" s="17" t="s">
        <v>93</v>
      </c>
      <c r="I10" s="155"/>
      <c r="J10" s="1918"/>
      <c r="K10" s="174"/>
    </row>
    <row r="11" spans="1:14" x14ac:dyDescent="0.25">
      <c r="A11" s="23">
        <v>3</v>
      </c>
      <c r="B11" s="29" t="s">
        <v>91</v>
      </c>
      <c r="C11" s="2038" t="s">
        <v>96</v>
      </c>
      <c r="E11" s="1912"/>
      <c r="F11" s="2326" t="s">
        <v>95</v>
      </c>
      <c r="G11" s="2326"/>
      <c r="H11" s="17" t="s">
        <v>97</v>
      </c>
      <c r="I11" s="155"/>
      <c r="J11" s="1918"/>
      <c r="K11" s="174"/>
    </row>
    <row r="12" spans="1:14" x14ac:dyDescent="0.25">
      <c r="A12" s="797">
        <v>4</v>
      </c>
      <c r="B12" s="710" t="s">
        <v>101</v>
      </c>
      <c r="C12" s="2036">
        <v>43941</v>
      </c>
      <c r="D12" s="226"/>
      <c r="E12" s="1811"/>
      <c r="F12" s="7"/>
      <c r="G12" s="667"/>
      <c r="H12" s="134"/>
      <c r="I12" s="53"/>
      <c r="J12" s="135"/>
      <c r="K12" s="175"/>
      <c r="L12" s="134"/>
      <c r="M12" s="7"/>
    </row>
    <row r="13" spans="1:14" x14ac:dyDescent="0.25">
      <c r="A13" s="797">
        <v>5</v>
      </c>
      <c r="B13" s="710" t="s">
        <v>123</v>
      </c>
      <c r="C13" s="668">
        <v>0.45520833333333338</v>
      </c>
      <c r="D13" s="226"/>
      <c r="E13" s="1811"/>
      <c r="F13" s="7"/>
      <c r="G13" s="667"/>
      <c r="H13" s="134"/>
      <c r="I13" s="53"/>
      <c r="J13" s="135"/>
      <c r="K13" s="175"/>
      <c r="L13" s="134"/>
      <c r="M13" s="7"/>
    </row>
    <row r="14" spans="1:14" x14ac:dyDescent="0.25">
      <c r="A14" s="797">
        <v>6</v>
      </c>
      <c r="B14" s="710" t="s">
        <v>124</v>
      </c>
      <c r="C14" s="2036" t="s">
        <v>125</v>
      </c>
      <c r="D14" s="226"/>
      <c r="E14" s="1811"/>
      <c r="F14" s="7"/>
      <c r="G14" s="667"/>
      <c r="H14" s="134"/>
      <c r="I14" s="53"/>
      <c r="J14" s="135"/>
      <c r="K14" s="175"/>
      <c r="L14" s="134"/>
      <c r="M14" s="7"/>
    </row>
    <row r="15" spans="1:14" x14ac:dyDescent="0.25">
      <c r="A15" s="797">
        <v>7</v>
      </c>
      <c r="B15" s="710" t="s">
        <v>102</v>
      </c>
      <c r="C15" s="232" t="s">
        <v>1185</v>
      </c>
      <c r="D15" s="226"/>
      <c r="E15" s="1811"/>
      <c r="F15" s="7"/>
      <c r="G15" s="667"/>
      <c r="H15" s="134"/>
      <c r="I15" s="53"/>
      <c r="J15" s="135"/>
      <c r="K15" s="175"/>
      <c r="L15" s="134"/>
      <c r="M15" s="7"/>
    </row>
    <row r="16" spans="1:14" x14ac:dyDescent="0.25">
      <c r="A16" s="797">
        <v>8</v>
      </c>
      <c r="B16" s="710" t="s">
        <v>103</v>
      </c>
      <c r="C16" s="1548" t="s">
        <v>1187</v>
      </c>
      <c r="D16" s="226"/>
      <c r="E16" s="1811"/>
      <c r="F16" s="7"/>
      <c r="G16" s="667"/>
      <c r="H16" s="134"/>
      <c r="I16" s="53"/>
      <c r="J16" s="135"/>
      <c r="K16" s="175"/>
      <c r="L16" s="134"/>
      <c r="M16" s="7"/>
    </row>
    <row r="17" spans="1:15" x14ac:dyDescent="0.25">
      <c r="A17" s="2188">
        <v>9</v>
      </c>
      <c r="B17" s="2190" t="s">
        <v>85</v>
      </c>
      <c r="C17" s="2192" t="s">
        <v>98</v>
      </c>
      <c r="D17" s="226"/>
      <c r="E17" s="815"/>
      <c r="F17" s="2305" t="s">
        <v>180</v>
      </c>
      <c r="G17" s="2305"/>
      <c r="H17" s="794" t="s">
        <v>92</v>
      </c>
      <c r="I17" s="241"/>
      <c r="J17" s="2300"/>
      <c r="K17" s="2300"/>
      <c r="L17" s="2300"/>
      <c r="M17" s="169"/>
      <c r="N17" s="169"/>
    </row>
    <row r="18" spans="1:15" x14ac:dyDescent="0.25">
      <c r="A18" s="2189"/>
      <c r="B18" s="2191"/>
      <c r="C18" s="2193"/>
      <c r="D18" s="226"/>
      <c r="E18" s="815"/>
      <c r="F18" s="2305" t="s">
        <v>181</v>
      </c>
      <c r="G18" s="2305"/>
      <c r="H18" s="805" t="s">
        <v>119</v>
      </c>
      <c r="I18" s="241"/>
      <c r="J18" s="1053"/>
      <c r="K18" s="463"/>
      <c r="L18" s="463"/>
      <c r="M18" s="169"/>
      <c r="N18" s="169"/>
    </row>
    <row r="19" spans="1:15" x14ac:dyDescent="0.25">
      <c r="A19" s="797">
        <v>10</v>
      </c>
      <c r="B19" s="710" t="s">
        <v>86</v>
      </c>
      <c r="C19" s="2033">
        <v>10000000</v>
      </c>
      <c r="D19" s="226"/>
      <c r="E19" s="1725"/>
      <c r="F19" s="7"/>
      <c r="G19" s="670"/>
      <c r="H19" s="134"/>
      <c r="I19" s="53"/>
      <c r="J19" s="135"/>
      <c r="K19" s="175"/>
      <c r="L19" s="134"/>
      <c r="M19" s="7"/>
    </row>
    <row r="20" spans="1:15" x14ac:dyDescent="0.25">
      <c r="A20" s="797">
        <v>11</v>
      </c>
      <c r="B20" s="710" t="s">
        <v>87</v>
      </c>
      <c r="C20" s="2033">
        <f>(C19*(H20/100))+(C19*((1.5*340)/(100*365)))</f>
        <v>10213826.02739726</v>
      </c>
      <c r="D20" s="226"/>
      <c r="E20" s="1725"/>
      <c r="F20" s="2395" t="s">
        <v>100</v>
      </c>
      <c r="G20" s="2395"/>
      <c r="H20" s="795">
        <v>100.741</v>
      </c>
      <c r="I20" s="242"/>
      <c r="J20" s="1919"/>
      <c r="K20" s="174"/>
      <c r="L20" s="134"/>
      <c r="M20" s="7"/>
    </row>
    <row r="21" spans="1:15" x14ac:dyDescent="0.25">
      <c r="A21" s="797">
        <v>12</v>
      </c>
      <c r="B21" s="710" t="s">
        <v>83</v>
      </c>
      <c r="C21" s="2033">
        <f>C20*(1-0.005)</f>
        <v>10162756.897260273</v>
      </c>
      <c r="D21" s="226"/>
      <c r="E21" s="1725"/>
      <c r="F21" s="2395" t="s">
        <v>89</v>
      </c>
      <c r="G21" s="2395"/>
      <c r="H21" s="806">
        <f>(C20-C21)/C20</f>
        <v>5.0000000000000877E-3</v>
      </c>
      <c r="I21" s="243"/>
      <c r="J21" s="1920"/>
      <c r="K21" s="177"/>
      <c r="L21" s="134"/>
      <c r="M21" s="7"/>
    </row>
    <row r="22" spans="1:15" x14ac:dyDescent="0.25">
      <c r="A22" s="797">
        <v>13</v>
      </c>
      <c r="B22" s="710" t="s">
        <v>88</v>
      </c>
      <c r="C22" s="2030" t="s">
        <v>99</v>
      </c>
      <c r="D22" s="226"/>
      <c r="E22" s="1769"/>
      <c r="F22" s="7"/>
      <c r="G22" s="231"/>
      <c r="H22" s="134"/>
      <c r="I22" s="53"/>
      <c r="J22" s="135"/>
      <c r="K22" s="175"/>
      <c r="L22" s="134"/>
      <c r="M22" s="7"/>
    </row>
    <row r="23" spans="1:15" x14ac:dyDescent="0.25">
      <c r="A23" s="797">
        <v>14</v>
      </c>
      <c r="B23" s="710" t="s">
        <v>82</v>
      </c>
      <c r="C23" s="533">
        <v>-6.1000000000000004E-3</v>
      </c>
      <c r="D23" s="226"/>
      <c r="E23" s="1812"/>
      <c r="F23" s="7"/>
      <c r="G23" s="671"/>
      <c r="H23" s="793"/>
      <c r="I23" s="155"/>
      <c r="J23" s="1829"/>
      <c r="K23" s="788"/>
      <c r="L23" s="134"/>
      <c r="M23" s="7"/>
    </row>
    <row r="24" spans="1:15" x14ac:dyDescent="0.25">
      <c r="A24" s="797">
        <v>15</v>
      </c>
      <c r="B24" s="710" t="s">
        <v>84</v>
      </c>
      <c r="C24" s="534" t="s">
        <v>1186</v>
      </c>
      <c r="D24" s="226"/>
      <c r="E24" s="1725"/>
      <c r="F24" s="7"/>
      <c r="G24" s="672"/>
      <c r="H24" s="134"/>
      <c r="I24" s="53"/>
      <c r="J24" s="135"/>
      <c r="K24" s="175"/>
      <c r="L24" s="134"/>
      <c r="M24" s="7"/>
    </row>
    <row r="25" spans="1:15" x14ac:dyDescent="0.25">
      <c r="A25" s="797">
        <v>16</v>
      </c>
      <c r="B25" s="710" t="s">
        <v>306</v>
      </c>
      <c r="C25" s="96" t="s">
        <v>253</v>
      </c>
      <c r="D25" s="226"/>
      <c r="E25" s="1725"/>
      <c r="F25" s="2305" t="s">
        <v>95</v>
      </c>
      <c r="G25" s="2305"/>
      <c r="H25" s="789" t="s">
        <v>150</v>
      </c>
      <c r="I25" s="155"/>
      <c r="J25" s="1919"/>
      <c r="K25" s="174"/>
      <c r="L25" s="134"/>
      <c r="M25" s="7"/>
    </row>
    <row r="26" spans="1:15" x14ac:dyDescent="0.25">
      <c r="A26" s="155"/>
      <c r="B26" s="737"/>
      <c r="C26" s="146"/>
      <c r="D26" s="226"/>
      <c r="E26" s="1725"/>
      <c r="F26" s="462"/>
      <c r="G26" s="134"/>
      <c r="H26" s="7"/>
      <c r="J26" s="139"/>
      <c r="L26" s="7"/>
      <c r="M26" s="7"/>
    </row>
    <row r="27" spans="1:15" x14ac:dyDescent="0.25">
      <c r="A27" s="134"/>
      <c r="B27" s="134"/>
      <c r="C27" s="63"/>
      <c r="D27" s="53"/>
      <c r="E27" s="1769"/>
      <c r="F27" s="2383" t="s">
        <v>594</v>
      </c>
      <c r="G27" s="2383"/>
      <c r="H27" s="2383"/>
      <c r="I27" s="2383"/>
      <c r="J27" s="139"/>
      <c r="L27" s="2383" t="s">
        <v>1289</v>
      </c>
      <c r="M27" s="2383"/>
      <c r="N27" s="330"/>
      <c r="O27" s="2073" t="s">
        <v>795</v>
      </c>
    </row>
    <row r="28" spans="1:15" x14ac:dyDescent="0.25">
      <c r="A28" s="426">
        <v>1</v>
      </c>
      <c r="B28" s="515" t="s">
        <v>0</v>
      </c>
      <c r="C28" s="743" t="s">
        <v>699</v>
      </c>
      <c r="D28" s="203" t="s">
        <v>130</v>
      </c>
      <c r="E28" s="717" t="s">
        <v>273</v>
      </c>
      <c r="F28" s="134"/>
      <c r="G28" s="426">
        <v>1</v>
      </c>
      <c r="H28" s="2077" t="s">
        <v>747</v>
      </c>
      <c r="I28" s="934" t="s">
        <v>130</v>
      </c>
      <c r="J28" s="139"/>
      <c r="L28" s="426">
        <v>1</v>
      </c>
      <c r="M28" s="2077" t="s">
        <v>1291</v>
      </c>
      <c r="N28" s="200" t="s">
        <v>273</v>
      </c>
      <c r="O28" s="913">
        <v>1.1399999999999999</v>
      </c>
    </row>
    <row r="29" spans="1:15" x14ac:dyDescent="0.25">
      <c r="A29" s="426">
        <v>2</v>
      </c>
      <c r="B29" s="515" t="s">
        <v>1</v>
      </c>
      <c r="C29" s="40" t="str">
        <f>H10</f>
        <v>MP6I5ZYZBEU3UXPYFY54</v>
      </c>
      <c r="D29" s="203" t="s">
        <v>130</v>
      </c>
      <c r="E29" s="718" t="s">
        <v>273</v>
      </c>
      <c r="F29" s="134"/>
      <c r="G29" s="426">
        <v>2</v>
      </c>
      <c r="H29" s="789" t="s">
        <v>93</v>
      </c>
      <c r="I29" s="934" t="s">
        <v>130</v>
      </c>
      <c r="J29" s="139"/>
      <c r="L29" s="426">
        <v>2</v>
      </c>
      <c r="M29" s="789" t="s">
        <v>93</v>
      </c>
      <c r="N29" s="237"/>
      <c r="O29" s="913">
        <v>4.0999999999999996</v>
      </c>
    </row>
    <row r="30" spans="1:15" x14ac:dyDescent="0.25">
      <c r="A30" s="2">
        <v>3</v>
      </c>
      <c r="B30" s="3" t="s">
        <v>40</v>
      </c>
      <c r="C30" s="38" t="str">
        <f>H10</f>
        <v>MP6I5ZYZBEU3UXPYFY54</v>
      </c>
      <c r="D30" s="203" t="s">
        <v>130</v>
      </c>
      <c r="E30" s="199"/>
      <c r="F30" s="12"/>
      <c r="G30" s="2">
        <v>3</v>
      </c>
      <c r="H30" s="17" t="s">
        <v>93</v>
      </c>
      <c r="I30" s="934" t="s">
        <v>130</v>
      </c>
      <c r="L30" s="2">
        <v>3</v>
      </c>
      <c r="M30" s="17" t="s">
        <v>93</v>
      </c>
      <c r="N30" s="237"/>
      <c r="O30" s="913">
        <v>4.0999999999999996</v>
      </c>
    </row>
    <row r="31" spans="1:15" x14ac:dyDescent="0.25">
      <c r="A31" s="2">
        <v>4</v>
      </c>
      <c r="B31" s="3" t="s">
        <v>12</v>
      </c>
      <c r="C31" s="38" t="s">
        <v>106</v>
      </c>
      <c r="D31" s="203" t="s">
        <v>130</v>
      </c>
      <c r="E31" s="199"/>
      <c r="F31" s="12"/>
      <c r="G31" s="2">
        <v>4</v>
      </c>
      <c r="H31" s="708" t="s">
        <v>106</v>
      </c>
      <c r="I31" s="934" t="s">
        <v>130</v>
      </c>
      <c r="L31" s="2">
        <v>4</v>
      </c>
      <c r="M31" s="708" t="s">
        <v>106</v>
      </c>
      <c r="N31" s="237"/>
      <c r="O31" s="913"/>
    </row>
    <row r="32" spans="1:15" x14ac:dyDescent="0.25">
      <c r="A32" s="4">
        <v>5</v>
      </c>
      <c r="B32" s="5" t="s">
        <v>2</v>
      </c>
      <c r="C32" s="38" t="s">
        <v>107</v>
      </c>
      <c r="D32" s="203" t="s">
        <v>130</v>
      </c>
      <c r="E32" s="199"/>
      <c r="F32" s="12"/>
      <c r="G32" s="4">
        <v>5</v>
      </c>
      <c r="H32" s="708" t="s">
        <v>107</v>
      </c>
      <c r="I32" s="934" t="s">
        <v>130</v>
      </c>
      <c r="L32" s="4">
        <v>5</v>
      </c>
      <c r="M32" s="708" t="s">
        <v>107</v>
      </c>
      <c r="N32" s="237"/>
      <c r="O32" s="913"/>
    </row>
    <row r="33" spans="1:15" x14ac:dyDescent="0.25">
      <c r="A33" s="2">
        <v>6</v>
      </c>
      <c r="B33" s="3" t="s">
        <v>419</v>
      </c>
      <c r="C33" s="39"/>
      <c r="D33" s="203" t="s">
        <v>44</v>
      </c>
      <c r="E33" s="200"/>
      <c r="F33" s="12"/>
      <c r="G33" s="2">
        <v>6</v>
      </c>
      <c r="H33" s="68"/>
      <c r="I33" s="934" t="s">
        <v>44</v>
      </c>
      <c r="L33" s="2">
        <v>6</v>
      </c>
      <c r="M33" s="68"/>
      <c r="N33" s="237"/>
      <c r="O33" s="913"/>
    </row>
    <row r="34" spans="1:15" x14ac:dyDescent="0.25">
      <c r="A34" s="2">
        <v>7</v>
      </c>
      <c r="B34" s="3" t="s">
        <v>420</v>
      </c>
      <c r="C34" s="39"/>
      <c r="D34" s="203" t="s">
        <v>43</v>
      </c>
      <c r="E34" s="200" t="s">
        <v>273</v>
      </c>
      <c r="F34" s="12"/>
      <c r="G34" s="2">
        <v>7</v>
      </c>
      <c r="H34" s="68"/>
      <c r="I34" s="934" t="s">
        <v>43</v>
      </c>
      <c r="L34" s="2">
        <v>7</v>
      </c>
      <c r="M34" s="68"/>
      <c r="N34" s="237"/>
      <c r="O34" s="913"/>
    </row>
    <row r="35" spans="1:15" x14ac:dyDescent="0.25">
      <c r="A35" s="2">
        <v>8</v>
      </c>
      <c r="B35" s="3" t="s">
        <v>421</v>
      </c>
      <c r="C35" s="39"/>
      <c r="D35" s="203" t="s">
        <v>43</v>
      </c>
      <c r="E35" s="200" t="s">
        <v>273</v>
      </c>
      <c r="F35" s="12"/>
      <c r="G35" s="2">
        <v>8</v>
      </c>
      <c r="H35" s="68"/>
      <c r="I35" s="934" t="s">
        <v>43</v>
      </c>
      <c r="L35" s="2">
        <v>8</v>
      </c>
      <c r="M35" s="68"/>
      <c r="N35" s="237"/>
      <c r="O35" s="913"/>
    </row>
    <row r="36" spans="1:15" x14ac:dyDescent="0.25">
      <c r="A36" s="2">
        <v>9</v>
      </c>
      <c r="B36" s="3" t="s">
        <v>5</v>
      </c>
      <c r="C36" s="38" t="s">
        <v>109</v>
      </c>
      <c r="D36" s="203" t="s">
        <v>130</v>
      </c>
      <c r="E36" s="200"/>
      <c r="F36" s="12"/>
      <c r="G36" s="2">
        <v>9</v>
      </c>
      <c r="H36" s="699" t="s">
        <v>109</v>
      </c>
      <c r="I36" s="934" t="s">
        <v>130</v>
      </c>
      <c r="L36" s="2">
        <v>9</v>
      </c>
      <c r="M36" s="699" t="s">
        <v>109</v>
      </c>
      <c r="N36" s="237"/>
      <c r="O36" s="913">
        <v>6.17</v>
      </c>
    </row>
    <row r="37" spans="1:15" x14ac:dyDescent="0.25">
      <c r="A37" s="2">
        <v>10</v>
      </c>
      <c r="B37" s="3" t="s">
        <v>6</v>
      </c>
      <c r="C37" s="17" t="s">
        <v>93</v>
      </c>
      <c r="D37" s="203" t="s">
        <v>130</v>
      </c>
      <c r="E37" s="200" t="s">
        <v>273</v>
      </c>
      <c r="F37" s="12"/>
      <c r="G37" s="2">
        <v>10</v>
      </c>
      <c r="H37" s="699" t="s">
        <v>93</v>
      </c>
      <c r="I37" s="934" t="s">
        <v>130</v>
      </c>
      <c r="L37" s="2">
        <v>10</v>
      </c>
      <c r="M37" s="699" t="s">
        <v>93</v>
      </c>
      <c r="N37" s="237"/>
      <c r="O37" s="913">
        <v>4.0999999999999996</v>
      </c>
    </row>
    <row r="38" spans="1:15" x14ac:dyDescent="0.25">
      <c r="A38" s="2">
        <v>11</v>
      </c>
      <c r="B38" s="3" t="s">
        <v>7</v>
      </c>
      <c r="C38" s="38" t="str">
        <f>H11</f>
        <v>DL6FFRRLF74S01HE2M14</v>
      </c>
      <c r="D38" s="203" t="s">
        <v>130</v>
      </c>
      <c r="E38" s="200"/>
      <c r="G38" s="2">
        <v>11</v>
      </c>
      <c r="H38" s="699" t="s">
        <v>97</v>
      </c>
      <c r="I38" s="934" t="s">
        <v>130</v>
      </c>
      <c r="L38" s="2">
        <v>11</v>
      </c>
      <c r="M38" s="699" t="s">
        <v>97</v>
      </c>
      <c r="N38" s="237"/>
      <c r="O38" s="913">
        <v>4.0999999999999996</v>
      </c>
    </row>
    <row r="39" spans="1:15" x14ac:dyDescent="0.25">
      <c r="A39" s="2">
        <v>12</v>
      </c>
      <c r="B39" s="3" t="s">
        <v>46</v>
      </c>
      <c r="C39" s="38" t="s">
        <v>108</v>
      </c>
      <c r="D39" s="203" t="s">
        <v>130</v>
      </c>
      <c r="E39" s="200"/>
      <c r="G39" s="2">
        <v>12</v>
      </c>
      <c r="H39" s="699" t="s">
        <v>108</v>
      </c>
      <c r="I39" s="934" t="s">
        <v>130</v>
      </c>
      <c r="L39" s="2">
        <v>12</v>
      </c>
      <c r="M39" s="699" t="s">
        <v>108</v>
      </c>
      <c r="N39" s="237"/>
      <c r="O39" s="913"/>
    </row>
    <row r="40" spans="1:15" x14ac:dyDescent="0.25">
      <c r="A40" s="2">
        <v>13</v>
      </c>
      <c r="B40" s="3" t="s">
        <v>8</v>
      </c>
      <c r="C40" s="796"/>
      <c r="D40" s="203" t="s">
        <v>43</v>
      </c>
      <c r="E40" s="200" t="s">
        <v>273</v>
      </c>
      <c r="G40" s="2">
        <v>13</v>
      </c>
      <c r="H40" s="68"/>
      <c r="I40" s="934" t="s">
        <v>43</v>
      </c>
      <c r="L40" s="2">
        <v>13</v>
      </c>
      <c r="M40" s="68"/>
      <c r="N40" s="237"/>
      <c r="O40" s="913">
        <v>4.0999999999999996</v>
      </c>
    </row>
    <row r="41" spans="1:15" x14ac:dyDescent="0.25">
      <c r="A41" s="2">
        <v>14</v>
      </c>
      <c r="B41" s="3" t="s">
        <v>9</v>
      </c>
      <c r="C41" s="39"/>
      <c r="D41" s="203" t="s">
        <v>43</v>
      </c>
      <c r="E41" s="200"/>
      <c r="G41" s="2">
        <v>14</v>
      </c>
      <c r="H41" s="68"/>
      <c r="I41" s="934" t="s">
        <v>43</v>
      </c>
      <c r="L41" s="2">
        <v>14</v>
      </c>
      <c r="M41" s="68"/>
      <c r="N41" s="237"/>
      <c r="O41" s="913"/>
    </row>
    <row r="42" spans="1:15" x14ac:dyDescent="0.25">
      <c r="A42" s="2">
        <v>15</v>
      </c>
      <c r="B42" s="3" t="s">
        <v>10</v>
      </c>
      <c r="C42" s="39"/>
      <c r="D42" s="203" t="s">
        <v>43</v>
      </c>
      <c r="E42" s="200"/>
      <c r="G42" s="2">
        <v>15</v>
      </c>
      <c r="H42" s="68"/>
      <c r="I42" s="934" t="s">
        <v>43</v>
      </c>
      <c r="L42" s="2">
        <v>15</v>
      </c>
      <c r="M42" s="68"/>
      <c r="N42" s="237"/>
      <c r="O42" s="913" t="s">
        <v>1116</v>
      </c>
    </row>
    <row r="43" spans="1:15" x14ac:dyDescent="0.25">
      <c r="A43" s="2">
        <v>16</v>
      </c>
      <c r="B43" s="3" t="s">
        <v>41</v>
      </c>
      <c r="C43" s="39"/>
      <c r="D43" s="203" t="s">
        <v>44</v>
      </c>
      <c r="E43" s="200"/>
      <c r="G43" s="2">
        <v>16</v>
      </c>
      <c r="H43" s="68"/>
      <c r="I43" s="934" t="s">
        <v>44</v>
      </c>
      <c r="L43" s="2">
        <v>16</v>
      </c>
      <c r="M43" s="68"/>
      <c r="N43" s="237"/>
      <c r="O43" s="913"/>
    </row>
    <row r="44" spans="1:15" x14ac:dyDescent="0.25">
      <c r="A44" s="2">
        <v>17</v>
      </c>
      <c r="B44" s="3" t="s">
        <v>11</v>
      </c>
      <c r="C44" s="38" t="str">
        <f>H25</f>
        <v>549300OZ46BRLZ8Y6F65</v>
      </c>
      <c r="D44" s="203" t="s">
        <v>43</v>
      </c>
      <c r="E44" s="200" t="s">
        <v>273</v>
      </c>
      <c r="G44" s="2">
        <v>17</v>
      </c>
      <c r="H44" s="699" t="s">
        <v>150</v>
      </c>
      <c r="I44" s="934" t="s">
        <v>43</v>
      </c>
      <c r="L44" s="2">
        <v>17</v>
      </c>
      <c r="M44" s="699" t="s">
        <v>150</v>
      </c>
      <c r="N44" s="237"/>
      <c r="O44" s="913">
        <v>4.4000000000000004</v>
      </c>
    </row>
    <row r="45" spans="1:15" x14ac:dyDescent="0.25">
      <c r="A45" s="2">
        <v>18</v>
      </c>
      <c r="B45" s="3" t="s">
        <v>153</v>
      </c>
      <c r="C45" s="69"/>
      <c r="D45" s="203" t="s">
        <v>43</v>
      </c>
      <c r="E45" s="200"/>
      <c r="G45" s="2">
        <v>18</v>
      </c>
      <c r="H45" s="69"/>
      <c r="I45" s="934" t="s">
        <v>43</v>
      </c>
      <c r="L45" s="2">
        <v>18</v>
      </c>
      <c r="M45" s="69"/>
      <c r="N45" s="237"/>
      <c r="O45" s="913"/>
    </row>
    <row r="46" spans="1:15" x14ac:dyDescent="0.25">
      <c r="A46" s="30"/>
      <c r="B46" s="1"/>
      <c r="C46" s="15"/>
      <c r="D46" s="1154"/>
      <c r="E46" s="305"/>
      <c r="G46" s="30"/>
      <c r="H46" s="15"/>
      <c r="I46" s="157"/>
      <c r="L46" s="30"/>
      <c r="M46" s="15"/>
      <c r="N46" s="122"/>
      <c r="O46" s="47"/>
    </row>
    <row r="47" spans="1:15" x14ac:dyDescent="0.25">
      <c r="A47" s="2">
        <v>1</v>
      </c>
      <c r="B47" s="3" t="s">
        <v>49</v>
      </c>
      <c r="C47" s="38" t="s">
        <v>120</v>
      </c>
      <c r="D47" s="934" t="s">
        <v>130</v>
      </c>
      <c r="E47" s="200" t="s">
        <v>273</v>
      </c>
      <c r="G47" s="2">
        <v>1</v>
      </c>
      <c r="H47" s="17" t="s">
        <v>120</v>
      </c>
      <c r="I47" s="934" t="s">
        <v>130</v>
      </c>
      <c r="L47" s="2">
        <v>1</v>
      </c>
      <c r="M47" s="17" t="s">
        <v>120</v>
      </c>
      <c r="N47" s="237"/>
      <c r="O47" s="913" t="s">
        <v>1075</v>
      </c>
    </row>
    <row r="48" spans="1:15" x14ac:dyDescent="0.25">
      <c r="A48" s="2">
        <v>2</v>
      </c>
      <c r="B48" s="3" t="s">
        <v>15</v>
      </c>
      <c r="C48" s="39"/>
      <c r="D48" s="934" t="s">
        <v>44</v>
      </c>
      <c r="E48" s="305"/>
      <c r="G48" s="2">
        <v>2</v>
      </c>
      <c r="H48" s="68"/>
      <c r="I48" s="934" t="s">
        <v>44</v>
      </c>
      <c r="L48" s="2">
        <v>2</v>
      </c>
      <c r="M48" s="68"/>
      <c r="N48" s="237"/>
      <c r="O48" s="913"/>
    </row>
    <row r="49" spans="1:15" x14ac:dyDescent="0.25">
      <c r="A49" s="2">
        <v>3</v>
      </c>
      <c r="B49" s="3" t="s">
        <v>79</v>
      </c>
      <c r="C49" s="720" t="s">
        <v>613</v>
      </c>
      <c r="D49" s="934" t="s">
        <v>130</v>
      </c>
      <c r="E49" s="139"/>
      <c r="F49" s="7"/>
      <c r="G49" s="426">
        <v>3</v>
      </c>
      <c r="H49" s="1355" t="s">
        <v>614</v>
      </c>
      <c r="I49" s="934" t="s">
        <v>130</v>
      </c>
      <c r="J49" s="328" t="s">
        <v>273</v>
      </c>
      <c r="K49" s="748"/>
      <c r="L49" s="1833">
        <v>3</v>
      </c>
      <c r="M49" s="1355" t="s">
        <v>676</v>
      </c>
      <c r="N49" s="200" t="s">
        <v>273</v>
      </c>
      <c r="O49" s="913">
        <v>9.1999999999999993</v>
      </c>
    </row>
    <row r="50" spans="1:15" x14ac:dyDescent="0.25">
      <c r="A50" s="2">
        <v>4</v>
      </c>
      <c r="B50" s="3" t="s">
        <v>34</v>
      </c>
      <c r="C50" s="38" t="s">
        <v>110</v>
      </c>
      <c r="D50" s="934" t="s">
        <v>130</v>
      </c>
      <c r="E50" s="305"/>
      <c r="G50" s="2">
        <v>4</v>
      </c>
      <c r="H50" s="708" t="s">
        <v>110</v>
      </c>
      <c r="I50" s="934" t="s">
        <v>130</v>
      </c>
      <c r="L50" s="2">
        <v>4</v>
      </c>
      <c r="M50" s="708" t="s">
        <v>110</v>
      </c>
      <c r="N50" s="237"/>
      <c r="O50" s="913" t="s">
        <v>1098</v>
      </c>
    </row>
    <row r="51" spans="1:15" x14ac:dyDescent="0.25">
      <c r="A51" s="2">
        <v>5</v>
      </c>
      <c r="B51" s="3" t="s">
        <v>16</v>
      </c>
      <c r="C51" s="38" t="b">
        <v>0</v>
      </c>
      <c r="D51" s="934" t="s">
        <v>130</v>
      </c>
      <c r="E51" s="305"/>
      <c r="G51" s="2">
        <v>5</v>
      </c>
      <c r="H51" s="708" t="b">
        <v>0</v>
      </c>
      <c r="I51" s="934" t="s">
        <v>130</v>
      </c>
      <c r="L51" s="2">
        <v>5</v>
      </c>
      <c r="M51" s="708" t="b">
        <v>0</v>
      </c>
      <c r="N51" s="237"/>
      <c r="O51" s="913" t="s">
        <v>1099</v>
      </c>
    </row>
    <row r="52" spans="1:15" x14ac:dyDescent="0.25">
      <c r="A52" s="2">
        <v>6</v>
      </c>
      <c r="B52" s="3" t="s">
        <v>50</v>
      </c>
      <c r="C52" s="39"/>
      <c r="D52" s="934" t="s">
        <v>44</v>
      </c>
      <c r="E52" s="305"/>
      <c r="G52" s="2">
        <v>6</v>
      </c>
      <c r="H52" s="68"/>
      <c r="I52" s="934" t="s">
        <v>44</v>
      </c>
      <c r="L52" s="2">
        <v>6</v>
      </c>
      <c r="M52" s="68"/>
      <c r="N52" s="237"/>
      <c r="O52" s="913"/>
    </row>
    <row r="53" spans="1:15" x14ac:dyDescent="0.25">
      <c r="A53" s="2">
        <v>7</v>
      </c>
      <c r="B53" s="3" t="s">
        <v>13</v>
      </c>
      <c r="C53" s="39"/>
      <c r="D53" s="934" t="s">
        <v>44</v>
      </c>
      <c r="E53" s="305"/>
      <c r="G53" s="2">
        <v>7</v>
      </c>
      <c r="H53" s="68"/>
      <c r="I53" s="934" t="s">
        <v>44</v>
      </c>
      <c r="L53" s="2">
        <v>7</v>
      </c>
      <c r="M53" s="68"/>
      <c r="N53" s="237"/>
      <c r="O53" s="913"/>
    </row>
    <row r="54" spans="1:15" x14ac:dyDescent="0.25">
      <c r="A54" s="2">
        <v>8</v>
      </c>
      <c r="B54" s="3" t="s">
        <v>14</v>
      </c>
      <c r="C54" s="223" t="s">
        <v>169</v>
      </c>
      <c r="D54" s="934" t="s">
        <v>130</v>
      </c>
      <c r="E54" s="200" t="s">
        <v>273</v>
      </c>
      <c r="G54" s="2">
        <v>8</v>
      </c>
      <c r="H54" s="40" t="s">
        <v>169</v>
      </c>
      <c r="I54" s="934" t="s">
        <v>130</v>
      </c>
      <c r="L54" s="2">
        <v>8</v>
      </c>
      <c r="M54" s="40" t="s">
        <v>169</v>
      </c>
      <c r="N54" s="237"/>
      <c r="O54" s="913" t="s">
        <v>1102</v>
      </c>
    </row>
    <row r="55" spans="1:15" x14ac:dyDescent="0.25">
      <c r="A55" s="2">
        <v>9</v>
      </c>
      <c r="B55" s="3" t="s">
        <v>51</v>
      </c>
      <c r="C55" s="38" t="s">
        <v>104</v>
      </c>
      <c r="D55" s="934" t="s">
        <v>130</v>
      </c>
      <c r="E55" s="305"/>
      <c r="G55" s="2">
        <v>9</v>
      </c>
      <c r="H55" s="699" t="s">
        <v>104</v>
      </c>
      <c r="I55" s="934" t="s">
        <v>130</v>
      </c>
      <c r="L55" s="2">
        <v>9</v>
      </c>
      <c r="M55" s="699" t="s">
        <v>104</v>
      </c>
      <c r="N55" s="237"/>
      <c r="O55" s="913" t="s">
        <v>1103</v>
      </c>
    </row>
    <row r="56" spans="1:15" x14ac:dyDescent="0.25">
      <c r="A56" s="2">
        <v>10</v>
      </c>
      <c r="B56" s="3" t="s">
        <v>35</v>
      </c>
      <c r="C56" s="39"/>
      <c r="D56" s="934" t="s">
        <v>44</v>
      </c>
      <c r="E56" s="305"/>
      <c r="G56" s="2">
        <v>10</v>
      </c>
      <c r="H56" s="68"/>
      <c r="I56" s="934" t="s">
        <v>44</v>
      </c>
      <c r="L56" s="2">
        <v>10</v>
      </c>
      <c r="M56" s="68"/>
      <c r="N56" s="237"/>
      <c r="O56" s="913" t="s">
        <v>1104</v>
      </c>
    </row>
    <row r="57" spans="1:15" x14ac:dyDescent="0.25">
      <c r="A57" s="2">
        <v>11</v>
      </c>
      <c r="B57" s="3" t="s">
        <v>52</v>
      </c>
      <c r="C57" s="38">
        <v>2011</v>
      </c>
      <c r="D57" s="934" t="s">
        <v>44</v>
      </c>
      <c r="E57" s="305"/>
      <c r="G57" s="2">
        <v>11</v>
      </c>
      <c r="H57" s="708">
        <v>2011</v>
      </c>
      <c r="I57" s="934" t="s">
        <v>44</v>
      </c>
      <c r="L57" s="2">
        <v>11</v>
      </c>
      <c r="M57" s="708">
        <v>2011</v>
      </c>
      <c r="N57" s="237"/>
      <c r="O57" s="913" t="s">
        <v>1104</v>
      </c>
    </row>
    <row r="58" spans="1:15" x14ac:dyDescent="0.25">
      <c r="A58" s="2">
        <v>12</v>
      </c>
      <c r="B58" s="3" t="s">
        <v>53</v>
      </c>
      <c r="C58" s="791" t="s">
        <v>612</v>
      </c>
      <c r="D58" s="934" t="s">
        <v>130</v>
      </c>
      <c r="E58" s="139"/>
      <c r="F58" s="7"/>
      <c r="G58" s="426">
        <v>12</v>
      </c>
      <c r="H58" s="1228" t="str">
        <f>C58</f>
        <v>2020-04-20T10:55:30Z</v>
      </c>
      <c r="I58" s="934" t="s">
        <v>130</v>
      </c>
      <c r="J58" s="139"/>
      <c r="L58" s="426">
        <v>12</v>
      </c>
      <c r="M58" s="1228" t="str">
        <f>C58</f>
        <v>2020-04-20T10:55:30Z</v>
      </c>
      <c r="N58" s="236"/>
      <c r="O58" s="913" t="s">
        <v>1105</v>
      </c>
    </row>
    <row r="59" spans="1:15" x14ac:dyDescent="0.25">
      <c r="A59" s="2">
        <v>13</v>
      </c>
      <c r="B59" s="3" t="s">
        <v>54</v>
      </c>
      <c r="C59" s="720" t="s">
        <v>614</v>
      </c>
      <c r="D59" s="934" t="s">
        <v>130</v>
      </c>
      <c r="E59" s="139"/>
      <c r="F59" s="230"/>
      <c r="G59" s="1833">
        <v>13</v>
      </c>
      <c r="H59" s="720" t="s">
        <v>614</v>
      </c>
      <c r="I59" s="934" t="s">
        <v>130</v>
      </c>
      <c r="J59" s="139"/>
      <c r="K59" s="757"/>
      <c r="L59" s="1833">
        <v>13</v>
      </c>
      <c r="M59" s="720" t="s">
        <v>614</v>
      </c>
      <c r="N59" s="331"/>
      <c r="O59" s="913"/>
    </row>
    <row r="60" spans="1:15" x14ac:dyDescent="0.25">
      <c r="A60" s="2">
        <v>14</v>
      </c>
      <c r="B60" s="3" t="s">
        <v>37</v>
      </c>
      <c r="C60" s="720" t="s">
        <v>634</v>
      </c>
      <c r="D60" s="934" t="s">
        <v>44</v>
      </c>
      <c r="E60" s="328"/>
      <c r="F60" s="230"/>
      <c r="G60" s="1833">
        <v>14</v>
      </c>
      <c r="H60" s="1623" t="s">
        <v>746</v>
      </c>
      <c r="I60" s="934" t="s">
        <v>44</v>
      </c>
      <c r="J60" s="139"/>
      <c r="K60" s="757"/>
      <c r="L60" s="1833">
        <v>14</v>
      </c>
      <c r="M60" s="1623" t="s">
        <v>1290</v>
      </c>
      <c r="N60" s="200" t="s">
        <v>273</v>
      </c>
      <c r="O60" s="913"/>
    </row>
    <row r="61" spans="1:15" x14ac:dyDescent="0.25">
      <c r="A61" s="2">
        <v>15</v>
      </c>
      <c r="B61" s="3" t="s">
        <v>55</v>
      </c>
      <c r="C61" s="1851" t="s">
        <v>901</v>
      </c>
      <c r="D61" s="934" t="s">
        <v>723</v>
      </c>
      <c r="E61" s="139"/>
      <c r="F61" s="230"/>
      <c r="G61" s="1833">
        <v>15</v>
      </c>
      <c r="H61" s="1162" t="s">
        <v>591</v>
      </c>
      <c r="I61" s="934" t="s">
        <v>723</v>
      </c>
      <c r="J61" s="139"/>
      <c r="K61" s="757"/>
      <c r="L61" s="1833">
        <v>15</v>
      </c>
      <c r="M61" s="1162" t="s">
        <v>591</v>
      </c>
      <c r="N61" s="332"/>
      <c r="O61" s="913"/>
    </row>
    <row r="62" spans="1:15" x14ac:dyDescent="0.25">
      <c r="A62" s="2">
        <v>16</v>
      </c>
      <c r="B62" s="3" t="s">
        <v>56</v>
      </c>
      <c r="C62" s="1621">
        <v>1</v>
      </c>
      <c r="D62" s="934" t="s">
        <v>44</v>
      </c>
      <c r="E62" s="328" t="s">
        <v>273</v>
      </c>
      <c r="F62" s="230"/>
      <c r="G62" s="1833">
        <v>16</v>
      </c>
      <c r="H62" s="1623">
        <v>1</v>
      </c>
      <c r="I62" s="934" t="s">
        <v>44</v>
      </c>
      <c r="J62" s="139"/>
      <c r="K62" s="757"/>
      <c r="L62" s="1833">
        <v>16</v>
      </c>
      <c r="M62" s="91"/>
      <c r="N62" s="200" t="s">
        <v>273</v>
      </c>
      <c r="O62" s="913">
        <v>5.3</v>
      </c>
    </row>
    <row r="63" spans="1:15" x14ac:dyDescent="0.25">
      <c r="A63" s="2">
        <v>17</v>
      </c>
      <c r="B63" s="3" t="s">
        <v>57</v>
      </c>
      <c r="C63" s="1910" t="str">
        <f>C49</f>
        <v>2020-04-20</v>
      </c>
      <c r="D63" s="934" t="s">
        <v>43</v>
      </c>
      <c r="E63" s="328" t="s">
        <v>273</v>
      </c>
      <c r="F63" s="230"/>
      <c r="G63" s="1833">
        <v>17</v>
      </c>
      <c r="H63" s="1355" t="str">
        <f>H49</f>
        <v>2020-04-21</v>
      </c>
      <c r="I63" s="934" t="s">
        <v>43</v>
      </c>
      <c r="J63" s="328" t="s">
        <v>273</v>
      </c>
      <c r="K63" s="750"/>
      <c r="L63" s="1833">
        <v>17</v>
      </c>
      <c r="M63" s="2076"/>
      <c r="N63" s="200" t="s">
        <v>273</v>
      </c>
      <c r="O63" s="913">
        <v>5.4</v>
      </c>
    </row>
    <row r="64" spans="1:15" x14ac:dyDescent="0.25">
      <c r="A64" s="2">
        <v>18</v>
      </c>
      <c r="B64" s="3" t="s">
        <v>129</v>
      </c>
      <c r="C64" s="1835" t="s">
        <v>105</v>
      </c>
      <c r="D64" s="934" t="s">
        <v>130</v>
      </c>
      <c r="E64" s="328" t="s">
        <v>273</v>
      </c>
      <c r="F64" s="230"/>
      <c r="G64" s="1833">
        <v>18</v>
      </c>
      <c r="H64" s="1827" t="s">
        <v>105</v>
      </c>
      <c r="I64" s="934" t="s">
        <v>130</v>
      </c>
      <c r="J64" s="139"/>
      <c r="K64" s="757"/>
      <c r="L64" s="1833">
        <v>18</v>
      </c>
      <c r="M64" s="1827" t="s">
        <v>105</v>
      </c>
      <c r="N64" s="237"/>
      <c r="O64" s="913">
        <v>6.3</v>
      </c>
    </row>
    <row r="65" spans="1:15" x14ac:dyDescent="0.25">
      <c r="A65" s="2">
        <v>19</v>
      </c>
      <c r="B65" s="3" t="s">
        <v>17</v>
      </c>
      <c r="C65" s="1835" t="b">
        <v>0</v>
      </c>
      <c r="D65" s="934" t="s">
        <v>130</v>
      </c>
      <c r="E65" s="139"/>
      <c r="F65" s="230"/>
      <c r="G65" s="1833">
        <v>19</v>
      </c>
      <c r="H65" s="1827" t="b">
        <v>0</v>
      </c>
      <c r="I65" s="934" t="s">
        <v>130</v>
      </c>
      <c r="J65" s="139"/>
      <c r="K65" s="757"/>
      <c r="L65" s="1833">
        <v>19</v>
      </c>
      <c r="M65" s="1827" t="b">
        <v>0</v>
      </c>
      <c r="N65" s="237"/>
      <c r="O65" s="913"/>
    </row>
    <row r="66" spans="1:15" x14ac:dyDescent="0.25">
      <c r="A66" s="2">
        <v>20</v>
      </c>
      <c r="B66" s="3" t="s">
        <v>18</v>
      </c>
      <c r="C66" s="1835" t="s">
        <v>111</v>
      </c>
      <c r="D66" s="545" t="s">
        <v>130</v>
      </c>
      <c r="E66" s="328" t="s">
        <v>273</v>
      </c>
      <c r="F66" s="230"/>
      <c r="G66" s="1833">
        <v>20</v>
      </c>
      <c r="H66" s="1827" t="s">
        <v>111</v>
      </c>
      <c r="I66" s="934" t="s">
        <v>130</v>
      </c>
      <c r="J66" s="139"/>
      <c r="K66" s="757"/>
      <c r="L66" s="1833">
        <v>20</v>
      </c>
      <c r="M66" s="1827" t="s">
        <v>111</v>
      </c>
      <c r="N66" s="237"/>
      <c r="O66" s="913"/>
    </row>
    <row r="67" spans="1:15" x14ac:dyDescent="0.25">
      <c r="A67" s="2">
        <v>21</v>
      </c>
      <c r="B67" s="3" t="s">
        <v>58</v>
      </c>
      <c r="C67" s="186" t="b">
        <v>0</v>
      </c>
      <c r="D67" s="934" t="s">
        <v>130</v>
      </c>
      <c r="E67" s="328"/>
      <c r="F67" s="230"/>
      <c r="G67" s="1833">
        <v>21</v>
      </c>
      <c r="H67" s="1844" t="b">
        <v>0</v>
      </c>
      <c r="I67" s="934" t="s">
        <v>130</v>
      </c>
      <c r="J67" s="139"/>
      <c r="K67" s="757"/>
      <c r="L67" s="1833">
        <v>21</v>
      </c>
      <c r="M67" s="1844" t="b">
        <v>0</v>
      </c>
      <c r="N67" s="332"/>
      <c r="O67" s="913" t="s">
        <v>1106</v>
      </c>
    </row>
    <row r="68" spans="1:15" x14ac:dyDescent="0.25">
      <c r="A68" s="2">
        <v>22</v>
      </c>
      <c r="B68" s="3" t="s">
        <v>619</v>
      </c>
      <c r="C68" s="1861" t="s">
        <v>143</v>
      </c>
      <c r="D68" s="934" t="s">
        <v>130</v>
      </c>
      <c r="E68" s="328" t="s">
        <v>273</v>
      </c>
      <c r="F68" s="230"/>
      <c r="G68" s="829">
        <v>22</v>
      </c>
      <c r="H68" s="2035" t="s">
        <v>143</v>
      </c>
      <c r="I68" s="934" t="s">
        <v>130</v>
      </c>
      <c r="K68" s="757"/>
      <c r="L68" s="829">
        <v>22</v>
      </c>
      <c r="M68" s="2035" t="s">
        <v>195</v>
      </c>
      <c r="N68" s="200" t="s">
        <v>273</v>
      </c>
      <c r="O68" s="913" t="s">
        <v>1082</v>
      </c>
    </row>
    <row r="69" spans="1:15" x14ac:dyDescent="0.25">
      <c r="A69" s="2">
        <v>23</v>
      </c>
      <c r="B69" s="3" t="s">
        <v>59</v>
      </c>
      <c r="C69" s="41">
        <f>C23</f>
        <v>-6.1000000000000004E-3</v>
      </c>
      <c r="D69" s="934" t="s">
        <v>44</v>
      </c>
      <c r="E69" s="99"/>
      <c r="F69" s="7"/>
      <c r="G69" s="2">
        <v>23</v>
      </c>
      <c r="H69" s="729">
        <v>-6.1000000000000004E-3</v>
      </c>
      <c r="I69" s="934" t="s">
        <v>44</v>
      </c>
      <c r="L69" s="2">
        <v>23</v>
      </c>
      <c r="M69" s="729">
        <v>-6.1000000000000004E-3</v>
      </c>
      <c r="N69" s="333"/>
      <c r="O69" s="913" t="s">
        <v>1107</v>
      </c>
    </row>
    <row r="70" spans="1:15" x14ac:dyDescent="0.25">
      <c r="A70" s="2">
        <v>24</v>
      </c>
      <c r="B70" s="3" t="s">
        <v>60</v>
      </c>
      <c r="C70" s="38" t="s">
        <v>112</v>
      </c>
      <c r="D70" s="934" t="s">
        <v>44</v>
      </c>
      <c r="E70" s="99"/>
      <c r="G70" s="2">
        <v>24</v>
      </c>
      <c r="H70" s="708" t="s">
        <v>112</v>
      </c>
      <c r="I70" s="934" t="s">
        <v>44</v>
      </c>
      <c r="L70" s="2">
        <v>24</v>
      </c>
      <c r="M70" s="708" t="s">
        <v>112</v>
      </c>
      <c r="N70" s="237"/>
      <c r="O70" s="913"/>
    </row>
    <row r="71" spans="1:15" x14ac:dyDescent="0.25">
      <c r="A71" s="2">
        <v>25</v>
      </c>
      <c r="B71" s="3" t="s">
        <v>61</v>
      </c>
      <c r="C71" s="39"/>
      <c r="D71" s="934" t="s">
        <v>44</v>
      </c>
      <c r="E71" s="99"/>
      <c r="G71" s="2">
        <v>25</v>
      </c>
      <c r="H71" s="68"/>
      <c r="I71" s="934" t="s">
        <v>44</v>
      </c>
      <c r="L71" s="2">
        <v>25</v>
      </c>
      <c r="M71" s="68"/>
      <c r="N71" s="237"/>
      <c r="O71" s="913"/>
    </row>
    <row r="72" spans="1:15" x14ac:dyDescent="0.25">
      <c r="A72" s="2">
        <v>26</v>
      </c>
      <c r="B72" s="3" t="s">
        <v>62</v>
      </c>
      <c r="C72" s="39"/>
      <c r="D72" s="934" t="s">
        <v>44</v>
      </c>
      <c r="E72" s="99"/>
      <c r="G72" s="2">
        <v>26</v>
      </c>
      <c r="H72" s="68"/>
      <c r="I72" s="934" t="s">
        <v>44</v>
      </c>
      <c r="L72" s="2">
        <v>26</v>
      </c>
      <c r="M72" s="68"/>
      <c r="N72" s="237"/>
      <c r="O72" s="913"/>
    </row>
    <row r="73" spans="1:15" x14ac:dyDescent="0.25">
      <c r="A73" s="2">
        <v>27</v>
      </c>
      <c r="B73" s="3" t="s">
        <v>63</v>
      </c>
      <c r="C73" s="39"/>
      <c r="D73" s="934" t="s">
        <v>44</v>
      </c>
      <c r="E73" s="99"/>
      <c r="G73" s="2">
        <v>27</v>
      </c>
      <c r="H73" s="68"/>
      <c r="I73" s="934" t="s">
        <v>44</v>
      </c>
      <c r="L73" s="2">
        <v>27</v>
      </c>
      <c r="M73" s="68"/>
      <c r="N73" s="237"/>
      <c r="O73" s="913"/>
    </row>
    <row r="74" spans="1:15" x14ac:dyDescent="0.25">
      <c r="A74" s="2">
        <v>28</v>
      </c>
      <c r="B74" s="3" t="s">
        <v>64</v>
      </c>
      <c r="C74" s="39"/>
      <c r="D74" s="934" t="s">
        <v>44</v>
      </c>
      <c r="E74" s="99"/>
      <c r="G74" s="2">
        <v>28</v>
      </c>
      <c r="H74" s="68"/>
      <c r="I74" s="934" t="s">
        <v>44</v>
      </c>
      <c r="L74" s="2">
        <v>28</v>
      </c>
      <c r="M74" s="68"/>
      <c r="N74" s="237"/>
      <c r="O74" s="913"/>
    </row>
    <row r="75" spans="1:15" x14ac:dyDescent="0.25">
      <c r="A75" s="2">
        <v>29</v>
      </c>
      <c r="B75" s="3" t="s">
        <v>65</v>
      </c>
      <c r="C75" s="39"/>
      <c r="D75" s="934" t="s">
        <v>44</v>
      </c>
      <c r="E75" s="99"/>
      <c r="G75" s="2">
        <v>29</v>
      </c>
      <c r="H75" s="68"/>
      <c r="I75" s="934" t="s">
        <v>44</v>
      </c>
      <c r="L75" s="2">
        <v>29</v>
      </c>
      <c r="M75" s="68"/>
      <c r="N75" s="237"/>
      <c r="O75" s="913"/>
    </row>
    <row r="76" spans="1:15" x14ac:dyDescent="0.25">
      <c r="A76" s="2">
        <v>30</v>
      </c>
      <c r="B76" s="3" t="s">
        <v>66</v>
      </c>
      <c r="C76" s="39"/>
      <c r="D76" s="934" t="s">
        <v>44</v>
      </c>
      <c r="E76" s="99"/>
      <c r="G76" s="2">
        <v>30</v>
      </c>
      <c r="H76" s="68"/>
      <c r="I76" s="934" t="s">
        <v>44</v>
      </c>
      <c r="L76" s="2">
        <v>30</v>
      </c>
      <c r="M76" s="68"/>
      <c r="N76" s="237"/>
      <c r="O76" s="913"/>
    </row>
    <row r="77" spans="1:15" x14ac:dyDescent="0.25">
      <c r="A77" s="2">
        <v>31</v>
      </c>
      <c r="B77" s="3" t="s">
        <v>67</v>
      </c>
      <c r="C77" s="39"/>
      <c r="D77" s="934" t="s">
        <v>44</v>
      </c>
      <c r="E77" s="99"/>
      <c r="G77" s="2">
        <v>31</v>
      </c>
      <c r="H77" s="68"/>
      <c r="I77" s="934" t="s">
        <v>44</v>
      </c>
      <c r="L77" s="2">
        <v>31</v>
      </c>
      <c r="M77" s="68"/>
      <c r="N77" s="237"/>
      <c r="O77" s="913"/>
    </row>
    <row r="78" spans="1:15" x14ac:dyDescent="0.25">
      <c r="A78" s="2">
        <v>32</v>
      </c>
      <c r="B78" s="3" t="s">
        <v>68</v>
      </c>
      <c r="C78" s="39"/>
      <c r="D78" s="934" t="s">
        <v>44</v>
      </c>
      <c r="E78" s="99"/>
      <c r="G78" s="2">
        <v>32</v>
      </c>
      <c r="H78" s="68"/>
      <c r="I78" s="934" t="s">
        <v>44</v>
      </c>
      <c r="L78" s="2">
        <v>32</v>
      </c>
      <c r="M78" s="68"/>
      <c r="N78" s="237"/>
      <c r="O78" s="913"/>
    </row>
    <row r="79" spans="1:15" x14ac:dyDescent="0.25">
      <c r="A79" s="2">
        <v>35</v>
      </c>
      <c r="B79" s="3" t="s">
        <v>72</v>
      </c>
      <c r="C79" s="39"/>
      <c r="D79" s="934" t="s">
        <v>43</v>
      </c>
      <c r="E79" s="99"/>
      <c r="G79" s="2">
        <v>35</v>
      </c>
      <c r="H79" s="68"/>
      <c r="I79" s="545" t="s">
        <v>43</v>
      </c>
      <c r="L79" s="2">
        <v>35</v>
      </c>
      <c r="M79" s="68"/>
      <c r="N79" s="237"/>
      <c r="O79" s="913"/>
    </row>
    <row r="80" spans="1:15" x14ac:dyDescent="0.25">
      <c r="A80" s="2">
        <v>36</v>
      </c>
      <c r="B80" s="3" t="s">
        <v>73</v>
      </c>
      <c r="C80" s="39"/>
      <c r="D80" s="934" t="s">
        <v>44</v>
      </c>
      <c r="E80" s="99"/>
      <c r="G80" s="2">
        <v>36</v>
      </c>
      <c r="H80" s="68"/>
      <c r="I80" s="545" t="s">
        <v>44</v>
      </c>
      <c r="L80" s="2">
        <v>36</v>
      </c>
      <c r="M80" s="68"/>
      <c r="N80" s="237"/>
      <c r="O80" s="913"/>
    </row>
    <row r="81" spans="1:15" x14ac:dyDescent="0.25">
      <c r="A81" s="2">
        <v>37</v>
      </c>
      <c r="B81" s="3" t="s">
        <v>69</v>
      </c>
      <c r="C81" s="42">
        <f>C21</f>
        <v>10162756.897260273</v>
      </c>
      <c r="D81" s="934" t="s">
        <v>130</v>
      </c>
      <c r="E81" s="99"/>
      <c r="G81" s="2">
        <v>37</v>
      </c>
      <c r="H81" s="96">
        <v>10162756.897260273</v>
      </c>
      <c r="I81" s="934" t="s">
        <v>130</v>
      </c>
      <c r="L81" s="2">
        <v>37</v>
      </c>
      <c r="M81" s="96">
        <v>10162756.897260273</v>
      </c>
      <c r="N81" s="334"/>
      <c r="O81" s="913" t="s">
        <v>1108</v>
      </c>
    </row>
    <row r="82" spans="1:15" x14ac:dyDescent="0.25">
      <c r="A82" s="2">
        <v>38</v>
      </c>
      <c r="B82" s="3" t="s">
        <v>70</v>
      </c>
      <c r="C82" s="96">
        <v>10161551.48</v>
      </c>
      <c r="D82" s="934" t="s">
        <v>44</v>
      </c>
      <c r="E82" s="328" t="s">
        <v>273</v>
      </c>
      <c r="G82" s="2">
        <v>38</v>
      </c>
      <c r="H82" s="96">
        <v>10161551.48</v>
      </c>
      <c r="I82" s="934" t="s">
        <v>44</v>
      </c>
      <c r="L82" s="2">
        <v>38</v>
      </c>
      <c r="M82" s="534">
        <f>M81*(1+((M69*30)/360))</f>
        <v>10157590.829170832</v>
      </c>
      <c r="N82" s="200" t="s">
        <v>273</v>
      </c>
      <c r="O82" s="913">
        <v>5.7</v>
      </c>
    </row>
    <row r="83" spans="1:15" x14ac:dyDescent="0.25">
      <c r="A83" s="2">
        <v>39</v>
      </c>
      <c r="B83" s="3" t="s">
        <v>71</v>
      </c>
      <c r="C83" s="38" t="str">
        <f>C22</f>
        <v>EUR</v>
      </c>
      <c r="D83" s="934" t="s">
        <v>130</v>
      </c>
      <c r="E83" s="135"/>
      <c r="G83" s="2">
        <v>39</v>
      </c>
      <c r="H83" s="699" t="s">
        <v>99</v>
      </c>
      <c r="I83" s="934" t="s">
        <v>130</v>
      </c>
      <c r="L83" s="2">
        <v>39</v>
      </c>
      <c r="M83" s="699" t="s">
        <v>99</v>
      </c>
      <c r="N83" s="237"/>
      <c r="O83" s="913">
        <v>5.5</v>
      </c>
    </row>
    <row r="84" spans="1:15" x14ac:dyDescent="0.25">
      <c r="A84" s="2">
        <v>73</v>
      </c>
      <c r="B84" s="3" t="s">
        <v>81</v>
      </c>
      <c r="C84" s="1350" t="b">
        <v>1</v>
      </c>
      <c r="D84" s="545" t="s">
        <v>130</v>
      </c>
      <c r="E84" s="328" t="s">
        <v>273</v>
      </c>
      <c r="G84" s="2">
        <v>73</v>
      </c>
      <c r="H84" s="1350" t="b">
        <v>1</v>
      </c>
      <c r="I84" s="934" t="s">
        <v>130</v>
      </c>
      <c r="L84" s="2">
        <v>73</v>
      </c>
      <c r="M84" s="1350" t="b">
        <v>1</v>
      </c>
      <c r="N84" s="237"/>
      <c r="O84" s="913">
        <v>6.1</v>
      </c>
    </row>
    <row r="85" spans="1:15" x14ac:dyDescent="0.25">
      <c r="A85" s="2">
        <v>74</v>
      </c>
      <c r="B85" s="3" t="s">
        <v>78</v>
      </c>
      <c r="C85" s="1163" t="s">
        <v>901</v>
      </c>
      <c r="D85" s="935" t="s">
        <v>723</v>
      </c>
      <c r="E85" s="135"/>
      <c r="G85" s="2">
        <v>74</v>
      </c>
      <c r="H85" s="1162" t="s">
        <v>591</v>
      </c>
      <c r="I85" s="935" t="s">
        <v>723</v>
      </c>
      <c r="L85" s="2">
        <v>74</v>
      </c>
      <c r="M85" s="1162" t="s">
        <v>591</v>
      </c>
      <c r="N85" s="335"/>
      <c r="O85" s="913">
        <v>6.2</v>
      </c>
    </row>
    <row r="86" spans="1:15" x14ac:dyDescent="0.25">
      <c r="A86" s="2">
        <v>75</v>
      </c>
      <c r="B86" s="3" t="s">
        <v>19</v>
      </c>
      <c r="C86" s="38" t="s">
        <v>113</v>
      </c>
      <c r="D86" s="545" t="s">
        <v>44</v>
      </c>
      <c r="E86" s="135"/>
      <c r="G86" s="2">
        <v>75</v>
      </c>
      <c r="H86" s="1162" t="s">
        <v>591</v>
      </c>
      <c r="I86" s="935" t="s">
        <v>723</v>
      </c>
      <c r="J86" s="139"/>
      <c r="L86" s="426">
        <v>75</v>
      </c>
      <c r="M86" s="1162" t="s">
        <v>591</v>
      </c>
      <c r="N86" s="237"/>
      <c r="O86" s="913"/>
    </row>
    <row r="87" spans="1:15" x14ac:dyDescent="0.25">
      <c r="A87" s="2">
        <v>76</v>
      </c>
      <c r="B87" s="9" t="s">
        <v>30</v>
      </c>
      <c r="C87" s="39"/>
      <c r="D87" s="545" t="s">
        <v>44</v>
      </c>
      <c r="E87" s="135"/>
      <c r="G87" s="2">
        <v>76</v>
      </c>
      <c r="H87" s="1162" t="s">
        <v>591</v>
      </c>
      <c r="I87" s="935" t="s">
        <v>723</v>
      </c>
      <c r="J87" s="139"/>
      <c r="L87" s="426">
        <v>76</v>
      </c>
      <c r="M87" s="1162" t="s">
        <v>591</v>
      </c>
      <c r="N87" s="237"/>
      <c r="O87" s="913"/>
    </row>
    <row r="88" spans="1:15" x14ac:dyDescent="0.25">
      <c r="A88" s="2">
        <v>77</v>
      </c>
      <c r="B88" s="9" t="s">
        <v>31</v>
      </c>
      <c r="C88" s="39"/>
      <c r="D88" s="545" t="s">
        <v>44</v>
      </c>
      <c r="E88" s="135"/>
      <c r="G88" s="2">
        <v>77</v>
      </c>
      <c r="H88" s="1162" t="s">
        <v>591</v>
      </c>
      <c r="I88" s="935" t="s">
        <v>723</v>
      </c>
      <c r="J88" s="139"/>
      <c r="L88" s="426">
        <v>77</v>
      </c>
      <c r="M88" s="1162" t="s">
        <v>591</v>
      </c>
      <c r="N88" s="237"/>
      <c r="O88" s="913"/>
    </row>
    <row r="89" spans="1:15" x14ac:dyDescent="0.25">
      <c r="A89" s="2">
        <v>78</v>
      </c>
      <c r="B89" s="9" t="s">
        <v>77</v>
      </c>
      <c r="C89" s="38" t="str">
        <f>H17</f>
        <v>DE0001102317</v>
      </c>
      <c r="D89" s="545" t="s">
        <v>44</v>
      </c>
      <c r="E89" s="135"/>
      <c r="G89" s="2">
        <v>78</v>
      </c>
      <c r="H89" s="1162" t="s">
        <v>591</v>
      </c>
      <c r="I89" s="935" t="s">
        <v>723</v>
      </c>
      <c r="J89" s="139"/>
      <c r="L89" s="426">
        <v>78</v>
      </c>
      <c r="M89" s="1162" t="s">
        <v>591</v>
      </c>
      <c r="N89" s="237"/>
      <c r="O89" s="913"/>
    </row>
    <row r="90" spans="1:15" x14ac:dyDescent="0.25">
      <c r="A90" s="2">
        <v>79</v>
      </c>
      <c r="B90" s="9" t="s">
        <v>76</v>
      </c>
      <c r="C90" s="38" t="s">
        <v>118</v>
      </c>
      <c r="D90" s="545" t="s">
        <v>44</v>
      </c>
      <c r="E90" s="135"/>
      <c r="G90" s="2">
        <v>79</v>
      </c>
      <c r="H90" s="1162" t="s">
        <v>591</v>
      </c>
      <c r="I90" s="935" t="s">
        <v>723</v>
      </c>
      <c r="J90" s="139"/>
      <c r="L90" s="426">
        <v>79</v>
      </c>
      <c r="M90" s="1162" t="s">
        <v>591</v>
      </c>
      <c r="N90" s="237"/>
      <c r="O90" s="913">
        <v>6.12</v>
      </c>
    </row>
    <row r="91" spans="1:15" x14ac:dyDescent="0.25">
      <c r="A91" s="2">
        <v>83</v>
      </c>
      <c r="B91" s="9" t="s">
        <v>20</v>
      </c>
      <c r="C91" s="1727">
        <f>-C19</f>
        <v>-10000000</v>
      </c>
      <c r="D91" s="545" t="s">
        <v>44</v>
      </c>
      <c r="E91" s="135"/>
      <c r="G91" s="2">
        <v>83</v>
      </c>
      <c r="H91" s="1162" t="s">
        <v>591</v>
      </c>
      <c r="I91" s="935" t="s">
        <v>723</v>
      </c>
      <c r="J91" s="139"/>
      <c r="L91" s="426">
        <v>83</v>
      </c>
      <c r="M91" s="1162" t="s">
        <v>591</v>
      </c>
      <c r="N91" s="334"/>
      <c r="O91" s="913" t="s">
        <v>1111</v>
      </c>
    </row>
    <row r="92" spans="1:15" x14ac:dyDescent="0.25">
      <c r="A92" s="2">
        <v>85</v>
      </c>
      <c r="B92" s="3" t="s">
        <v>21</v>
      </c>
      <c r="C92" s="38" t="s">
        <v>99</v>
      </c>
      <c r="D92" s="545" t="s">
        <v>43</v>
      </c>
      <c r="E92" s="135"/>
      <c r="G92" s="2">
        <v>85</v>
      </c>
      <c r="H92" s="1162" t="s">
        <v>591</v>
      </c>
      <c r="I92" s="935" t="s">
        <v>723</v>
      </c>
      <c r="J92" s="139"/>
      <c r="L92" s="426">
        <v>85</v>
      </c>
      <c r="M92" s="1162" t="s">
        <v>591</v>
      </c>
      <c r="N92" s="237"/>
      <c r="O92" s="913">
        <v>6.5</v>
      </c>
    </row>
    <row r="93" spans="1:15" x14ac:dyDescent="0.25">
      <c r="A93" s="2">
        <v>86</v>
      </c>
      <c r="B93" s="3" t="s">
        <v>22</v>
      </c>
      <c r="C93" s="39"/>
      <c r="D93" s="545" t="s">
        <v>43</v>
      </c>
      <c r="E93" s="135"/>
      <c r="G93" s="2">
        <v>86</v>
      </c>
      <c r="H93" s="1162" t="s">
        <v>591</v>
      </c>
      <c r="I93" s="935" t="s">
        <v>723</v>
      </c>
      <c r="J93" s="139"/>
      <c r="L93" s="426">
        <v>86</v>
      </c>
      <c r="M93" s="1162" t="s">
        <v>591</v>
      </c>
      <c r="N93" s="237"/>
      <c r="O93" s="913">
        <v>6.6</v>
      </c>
    </row>
    <row r="94" spans="1:15" x14ac:dyDescent="0.25">
      <c r="A94" s="2">
        <v>87</v>
      </c>
      <c r="B94" s="3" t="s">
        <v>23</v>
      </c>
      <c r="C94" s="123">
        <f>(C20/C19)*100</f>
        <v>102.13826027397259</v>
      </c>
      <c r="D94" s="545" t="s">
        <v>44</v>
      </c>
      <c r="E94" s="328" t="s">
        <v>273</v>
      </c>
      <c r="G94" s="2">
        <v>87</v>
      </c>
      <c r="H94" s="1162" t="s">
        <v>591</v>
      </c>
      <c r="I94" s="935" t="s">
        <v>723</v>
      </c>
      <c r="J94" s="139"/>
      <c r="L94" s="426">
        <v>87</v>
      </c>
      <c r="M94" s="1162" t="s">
        <v>591</v>
      </c>
      <c r="N94" s="336"/>
      <c r="O94" s="913">
        <v>6.7</v>
      </c>
    </row>
    <row r="95" spans="1:15" x14ac:dyDescent="0.25">
      <c r="A95" s="2">
        <v>88</v>
      </c>
      <c r="B95" s="3" t="s">
        <v>24</v>
      </c>
      <c r="C95" s="18">
        <f>C20</f>
        <v>10213826.02739726</v>
      </c>
      <c r="D95" s="545" t="s">
        <v>44</v>
      </c>
      <c r="E95" s="328" t="s">
        <v>273</v>
      </c>
      <c r="G95" s="2">
        <v>88</v>
      </c>
      <c r="H95" s="1162" t="s">
        <v>591</v>
      </c>
      <c r="I95" s="935" t="s">
        <v>723</v>
      </c>
      <c r="J95" s="139"/>
      <c r="L95" s="426">
        <v>88</v>
      </c>
      <c r="M95" s="1162" t="s">
        <v>591</v>
      </c>
      <c r="N95" s="334"/>
      <c r="O95" s="913" t="s">
        <v>1112</v>
      </c>
    </row>
    <row r="96" spans="1:15" x14ac:dyDescent="0.25">
      <c r="A96" s="2">
        <v>89</v>
      </c>
      <c r="B96" s="3" t="s">
        <v>25</v>
      </c>
      <c r="C96" s="43">
        <v>0.5</v>
      </c>
      <c r="D96" s="545" t="s">
        <v>44</v>
      </c>
      <c r="E96" s="139"/>
      <c r="G96" s="2">
        <v>89</v>
      </c>
      <c r="H96" s="1162" t="s">
        <v>591</v>
      </c>
      <c r="I96" s="935" t="s">
        <v>723</v>
      </c>
      <c r="J96" s="139"/>
      <c r="L96" s="426">
        <v>89</v>
      </c>
      <c r="M96" s="1162" t="s">
        <v>591</v>
      </c>
      <c r="N96" s="337"/>
      <c r="O96" s="913" t="s">
        <v>1113</v>
      </c>
    </row>
    <row r="97" spans="1:19" x14ac:dyDescent="0.25">
      <c r="A97" s="2">
        <v>90</v>
      </c>
      <c r="B97" s="3" t="s">
        <v>26</v>
      </c>
      <c r="C97" s="38" t="s">
        <v>114</v>
      </c>
      <c r="D97" s="545" t="s">
        <v>44</v>
      </c>
      <c r="E97" s="139"/>
      <c r="G97" s="2">
        <v>90</v>
      </c>
      <c r="H97" s="1162" t="s">
        <v>591</v>
      </c>
      <c r="I97" s="935" t="s">
        <v>723</v>
      </c>
      <c r="J97" s="139"/>
      <c r="L97" s="426">
        <v>90</v>
      </c>
      <c r="M97" s="1162" t="s">
        <v>591</v>
      </c>
      <c r="N97" s="237"/>
      <c r="O97" s="913">
        <v>6.13</v>
      </c>
    </row>
    <row r="98" spans="1:19" x14ac:dyDescent="0.25">
      <c r="A98" s="2">
        <v>91</v>
      </c>
      <c r="B98" s="3" t="s">
        <v>27</v>
      </c>
      <c r="C98" s="44" t="s">
        <v>121</v>
      </c>
      <c r="D98" s="545" t="s">
        <v>44</v>
      </c>
      <c r="E98" s="328" t="s">
        <v>273</v>
      </c>
      <c r="F98" s="7"/>
      <c r="G98" s="2">
        <v>91</v>
      </c>
      <c r="H98" s="1162" t="s">
        <v>591</v>
      </c>
      <c r="I98" s="935" t="s">
        <v>723</v>
      </c>
      <c r="J98" s="139"/>
      <c r="L98" s="426">
        <v>91</v>
      </c>
      <c r="M98" s="1162" t="s">
        <v>591</v>
      </c>
      <c r="N98" s="338"/>
      <c r="O98" s="913"/>
    </row>
    <row r="99" spans="1:19" x14ac:dyDescent="0.25">
      <c r="A99" s="2">
        <v>92</v>
      </c>
      <c r="B99" s="3" t="s">
        <v>28</v>
      </c>
      <c r="C99" s="38" t="s">
        <v>115</v>
      </c>
      <c r="D99" s="545" t="s">
        <v>44</v>
      </c>
      <c r="E99" s="305"/>
      <c r="G99" s="2">
        <v>92</v>
      </c>
      <c r="H99" s="1162" t="s">
        <v>591</v>
      </c>
      <c r="I99" s="935" t="s">
        <v>723</v>
      </c>
      <c r="J99" s="139"/>
      <c r="L99" s="426">
        <v>92</v>
      </c>
      <c r="M99" s="1162" t="s">
        <v>591</v>
      </c>
      <c r="N99" s="237"/>
      <c r="O99" s="913">
        <v>6.11</v>
      </c>
    </row>
    <row r="100" spans="1:19" x14ac:dyDescent="0.25">
      <c r="A100" s="2">
        <v>93</v>
      </c>
      <c r="B100" s="3" t="s">
        <v>75</v>
      </c>
      <c r="C100" s="45" t="s">
        <v>119</v>
      </c>
      <c r="D100" s="545" t="s">
        <v>44</v>
      </c>
      <c r="E100" s="305"/>
      <c r="G100" s="2">
        <v>93</v>
      </c>
      <c r="H100" s="1162" t="s">
        <v>591</v>
      </c>
      <c r="I100" s="935" t="s">
        <v>723</v>
      </c>
      <c r="J100" s="139"/>
      <c r="L100" s="426">
        <v>93</v>
      </c>
      <c r="M100" s="1162" t="s">
        <v>591</v>
      </c>
      <c r="N100" s="339"/>
      <c r="O100" s="1647">
        <v>6.1</v>
      </c>
    </row>
    <row r="101" spans="1:19" x14ac:dyDescent="0.25">
      <c r="A101" s="2">
        <v>94</v>
      </c>
      <c r="B101" s="3" t="s">
        <v>74</v>
      </c>
      <c r="C101" s="38" t="s">
        <v>116</v>
      </c>
      <c r="D101" s="545" t="s">
        <v>44</v>
      </c>
      <c r="E101" s="305"/>
      <c r="G101" s="2">
        <v>94</v>
      </c>
      <c r="H101" s="1162" t="s">
        <v>591</v>
      </c>
      <c r="I101" s="935" t="s">
        <v>723</v>
      </c>
      <c r="J101" s="139"/>
      <c r="L101" s="426">
        <v>94</v>
      </c>
      <c r="M101" s="1162" t="s">
        <v>591</v>
      </c>
      <c r="N101" s="237"/>
      <c r="O101" s="913">
        <v>6.14</v>
      </c>
    </row>
    <row r="102" spans="1:19" x14ac:dyDescent="0.25">
      <c r="A102" s="2">
        <v>95</v>
      </c>
      <c r="B102" s="9" t="s">
        <v>38</v>
      </c>
      <c r="C102" s="38" t="b">
        <v>1</v>
      </c>
      <c r="D102" s="545" t="s">
        <v>44</v>
      </c>
      <c r="E102" s="200" t="s">
        <v>273</v>
      </c>
      <c r="G102" s="2">
        <v>95</v>
      </c>
      <c r="H102" s="1162" t="s">
        <v>591</v>
      </c>
      <c r="I102" s="935" t="s">
        <v>723</v>
      </c>
      <c r="J102" s="139"/>
      <c r="L102" s="426">
        <v>95</v>
      </c>
      <c r="M102" s="1162" t="s">
        <v>591</v>
      </c>
      <c r="N102" s="237"/>
      <c r="O102" s="913">
        <v>6.15</v>
      </c>
    </row>
    <row r="103" spans="1:19" x14ac:dyDescent="0.25">
      <c r="A103" s="16">
        <v>96</v>
      </c>
      <c r="B103" s="10" t="s">
        <v>36</v>
      </c>
      <c r="C103" s="39"/>
      <c r="D103" s="545" t="s">
        <v>44</v>
      </c>
      <c r="G103" s="16">
        <v>96</v>
      </c>
      <c r="H103" s="1162" t="s">
        <v>591</v>
      </c>
      <c r="I103" s="935" t="s">
        <v>723</v>
      </c>
      <c r="J103" s="139"/>
      <c r="L103" s="203">
        <v>96</v>
      </c>
      <c r="M103" s="1162" t="s">
        <v>591</v>
      </c>
      <c r="N103" s="237"/>
      <c r="O103" s="913"/>
    </row>
    <row r="104" spans="1:19" x14ac:dyDescent="0.25">
      <c r="A104" s="16">
        <v>97</v>
      </c>
      <c r="B104" s="10" t="s">
        <v>32</v>
      </c>
      <c r="C104" s="39"/>
      <c r="D104" s="545" t="s">
        <v>44</v>
      </c>
      <c r="G104" s="16">
        <v>97</v>
      </c>
      <c r="H104" s="1162" t="s">
        <v>591</v>
      </c>
      <c r="I104" s="935" t="s">
        <v>723</v>
      </c>
      <c r="J104" s="139"/>
      <c r="L104" s="203">
        <v>97</v>
      </c>
      <c r="M104" s="1162" t="s">
        <v>591</v>
      </c>
      <c r="N104" s="237"/>
      <c r="O104" s="913"/>
    </row>
    <row r="105" spans="1:19" x14ac:dyDescent="0.25">
      <c r="A105" s="16">
        <v>98</v>
      </c>
      <c r="B105" s="10" t="s">
        <v>39</v>
      </c>
      <c r="C105" s="38" t="s">
        <v>47</v>
      </c>
      <c r="D105" s="934" t="s">
        <v>130</v>
      </c>
      <c r="E105" s="99"/>
      <c r="G105" s="16">
        <v>98</v>
      </c>
      <c r="H105" s="1862" t="s">
        <v>42</v>
      </c>
      <c r="I105" s="934" t="s">
        <v>130</v>
      </c>
      <c r="J105" s="139"/>
      <c r="K105" s="757"/>
      <c r="L105" s="203">
        <v>98</v>
      </c>
      <c r="M105" s="1862" t="s">
        <v>42</v>
      </c>
      <c r="N105" s="200" t="s">
        <v>273</v>
      </c>
      <c r="O105" s="913" t="s">
        <v>1115</v>
      </c>
    </row>
    <row r="106" spans="1:19" x14ac:dyDescent="0.25">
      <c r="A106" s="16">
        <v>99</v>
      </c>
      <c r="B106" s="10" t="s">
        <v>29</v>
      </c>
      <c r="C106" s="38" t="s">
        <v>117</v>
      </c>
      <c r="D106" s="934" t="s">
        <v>130</v>
      </c>
      <c r="E106" s="99"/>
      <c r="G106" s="16">
        <v>99</v>
      </c>
      <c r="H106" s="17" t="s">
        <v>117</v>
      </c>
      <c r="I106" s="934" t="s">
        <v>130</v>
      </c>
      <c r="L106" s="16">
        <v>99</v>
      </c>
      <c r="M106" s="17" t="s">
        <v>117</v>
      </c>
      <c r="N106" s="237"/>
      <c r="O106" s="913">
        <v>8.1</v>
      </c>
    </row>
    <row r="107" spans="1:19" x14ac:dyDescent="0.25">
      <c r="A107" s="12" t="s">
        <v>122</v>
      </c>
      <c r="C107" s="15">
        <v>49</v>
      </c>
      <c r="D107" s="53"/>
      <c r="G107" s="80"/>
      <c r="H107" s="1243">
        <v>35</v>
      </c>
      <c r="I107" s="1236"/>
      <c r="J107" s="1921"/>
      <c r="L107" s="80"/>
      <c r="M107" s="1243">
        <v>33</v>
      </c>
      <c r="N107" s="1217"/>
      <c r="O107" s="8"/>
    </row>
    <row r="108" spans="1:19" x14ac:dyDescent="0.25">
      <c r="A108" s="7"/>
      <c r="B108" s="7"/>
      <c r="C108" s="152"/>
      <c r="D108" s="54"/>
      <c r="E108" s="815"/>
      <c r="F108" s="7"/>
      <c r="G108" s="2394" t="s">
        <v>793</v>
      </c>
      <c r="H108" s="2394"/>
      <c r="I108" s="2394"/>
      <c r="J108" s="2394"/>
      <c r="K108" s="1219"/>
      <c r="L108" s="753"/>
      <c r="M108" s="1261"/>
      <c r="N108" s="1261"/>
      <c r="O108" s="1261"/>
    </row>
    <row r="109" spans="1:19" ht="15.75" customHeight="1" x14ac:dyDescent="0.25">
      <c r="A109" s="635">
        <v>1.1000000000000001</v>
      </c>
      <c r="B109" s="2257" t="s">
        <v>158</v>
      </c>
      <c r="C109" s="2257"/>
      <c r="D109" s="2257"/>
      <c r="E109" s="2257"/>
      <c r="F109" s="786"/>
      <c r="G109" s="2338">
        <v>2.2999999999999998</v>
      </c>
      <c r="H109" s="2556" t="s">
        <v>934</v>
      </c>
      <c r="I109" s="2557"/>
      <c r="J109" s="2558"/>
      <c r="K109" s="787"/>
      <c r="L109" s="2336">
        <v>2.2999999999999998</v>
      </c>
      <c r="M109" s="2553" t="s">
        <v>938</v>
      </c>
      <c r="N109" s="2554"/>
      <c r="O109" s="2555"/>
      <c r="P109" s="341"/>
      <c r="Q109" s="341"/>
      <c r="R109" s="341"/>
      <c r="S109" s="341"/>
    </row>
    <row r="110" spans="1:19" ht="15.75" customHeight="1" x14ac:dyDescent="0.25">
      <c r="A110" s="635">
        <v>1.2</v>
      </c>
      <c r="B110" s="2222" t="s">
        <v>303</v>
      </c>
      <c r="C110" s="2222"/>
      <c r="D110" s="2222"/>
      <c r="E110" s="2222"/>
      <c r="F110" s="135"/>
      <c r="G110" s="2338"/>
      <c r="H110" s="2556"/>
      <c r="I110" s="2557"/>
      <c r="J110" s="2558"/>
      <c r="K110" s="787"/>
      <c r="L110" s="2338"/>
      <c r="M110" s="2556"/>
      <c r="N110" s="2557"/>
      <c r="O110" s="2558"/>
      <c r="P110" s="761"/>
      <c r="Q110" s="761"/>
      <c r="R110" s="313"/>
      <c r="S110" s="313"/>
    </row>
    <row r="111" spans="1:19" ht="15.75" customHeight="1" x14ac:dyDescent="0.25">
      <c r="A111" s="635">
        <v>1.7</v>
      </c>
      <c r="B111" s="2222" t="s">
        <v>380</v>
      </c>
      <c r="C111" s="2222"/>
      <c r="D111" s="2222"/>
      <c r="E111" s="2222"/>
      <c r="F111" s="139"/>
      <c r="G111" s="2338"/>
      <c r="H111" s="2556"/>
      <c r="I111" s="2557"/>
      <c r="J111" s="2558"/>
      <c r="K111" s="787"/>
      <c r="L111" s="2338"/>
      <c r="M111" s="2556"/>
      <c r="N111" s="2557"/>
      <c r="O111" s="2558"/>
      <c r="P111" s="761"/>
      <c r="Q111" s="761"/>
      <c r="R111" s="313"/>
    </row>
    <row r="112" spans="1:19" ht="15.75" customHeight="1" x14ac:dyDescent="0.25">
      <c r="A112" s="635">
        <v>1.8</v>
      </c>
      <c r="B112" s="2222" t="s">
        <v>381</v>
      </c>
      <c r="C112" s="2222"/>
      <c r="D112" s="2222"/>
      <c r="E112" s="2222"/>
      <c r="F112" s="139"/>
      <c r="G112" s="2338"/>
      <c r="H112" s="2556"/>
      <c r="I112" s="2557"/>
      <c r="J112" s="2558"/>
      <c r="K112" s="721"/>
      <c r="L112" s="2337"/>
      <c r="M112" s="2559"/>
      <c r="N112" s="2560"/>
      <c r="O112" s="2561"/>
      <c r="P112" s="761"/>
      <c r="Q112" s="761"/>
    </row>
    <row r="113" spans="1:17" ht="15.75" customHeight="1" x14ac:dyDescent="0.25">
      <c r="A113" s="638">
        <v>1.1000000000000001</v>
      </c>
      <c r="B113" s="2222" t="s">
        <v>382</v>
      </c>
      <c r="C113" s="2222"/>
      <c r="D113" s="2222"/>
      <c r="E113" s="2222"/>
      <c r="F113" s="139"/>
      <c r="G113" s="2337"/>
      <c r="H113" s="2559"/>
      <c r="I113" s="2560"/>
      <c r="J113" s="2561"/>
      <c r="K113" s="760"/>
      <c r="L113" s="2336">
        <v>2.16</v>
      </c>
      <c r="M113" s="2306" t="s">
        <v>1184</v>
      </c>
      <c r="N113" s="2307"/>
      <c r="O113" s="2308"/>
      <c r="P113" s="640"/>
      <c r="Q113" s="640"/>
    </row>
    <row r="114" spans="1:17" ht="15.75" customHeight="1" x14ac:dyDescent="0.25">
      <c r="A114" s="635">
        <v>1.1299999999999999</v>
      </c>
      <c r="B114" s="2222" t="s">
        <v>737</v>
      </c>
      <c r="C114" s="2222"/>
      <c r="D114" s="2222"/>
      <c r="E114" s="2222"/>
      <c r="F114" s="139"/>
      <c r="G114" s="635">
        <v>2.17</v>
      </c>
      <c r="H114" s="2219" t="s">
        <v>391</v>
      </c>
      <c r="I114" s="2220"/>
      <c r="J114" s="2221"/>
      <c r="K114" s="760"/>
      <c r="L114" s="2337"/>
      <c r="M114" s="2312"/>
      <c r="N114" s="2313"/>
      <c r="O114" s="2314"/>
      <c r="P114" s="640"/>
      <c r="Q114" s="640"/>
    </row>
    <row r="115" spans="1:17" ht="15.75" customHeight="1" x14ac:dyDescent="0.25">
      <c r="A115" s="635">
        <v>1.17</v>
      </c>
      <c r="B115" s="2222" t="s">
        <v>383</v>
      </c>
      <c r="C115" s="2222"/>
      <c r="D115" s="2222"/>
      <c r="E115" s="2222"/>
      <c r="F115" s="484"/>
      <c r="G115" s="547"/>
      <c r="H115" s="548"/>
      <c r="I115" s="548"/>
      <c r="J115" s="1922"/>
      <c r="L115" s="2336">
        <v>2.17</v>
      </c>
      <c r="M115" s="2306" t="s">
        <v>1184</v>
      </c>
      <c r="N115" s="2307"/>
      <c r="O115" s="2308"/>
      <c r="P115" s="760"/>
      <c r="Q115" s="760"/>
    </row>
    <row r="116" spans="1:17" ht="15.75" customHeight="1" x14ac:dyDescent="0.25">
      <c r="A116" s="635">
        <v>2.1</v>
      </c>
      <c r="B116" s="2222" t="s">
        <v>384</v>
      </c>
      <c r="C116" s="2222"/>
      <c r="D116" s="2222"/>
      <c r="E116" s="2222"/>
      <c r="F116" s="139"/>
      <c r="G116" s="547"/>
      <c r="H116" s="548"/>
      <c r="I116" s="548"/>
      <c r="J116" s="1922"/>
      <c r="L116" s="2337"/>
      <c r="M116" s="2312"/>
      <c r="N116" s="2313"/>
      <c r="O116" s="2314"/>
      <c r="P116" s="7"/>
      <c r="Q116" s="7"/>
    </row>
    <row r="117" spans="1:17" ht="15.75" customHeight="1" x14ac:dyDescent="0.25">
      <c r="A117" s="2336">
        <v>2.8</v>
      </c>
      <c r="B117" s="2224" t="s">
        <v>513</v>
      </c>
      <c r="C117" s="2224"/>
      <c r="D117" s="2224"/>
      <c r="E117" s="2224"/>
      <c r="F117" s="484"/>
      <c r="G117" s="139"/>
      <c r="H117" s="7"/>
      <c r="J117" s="139"/>
      <c r="L117" s="2032">
        <v>2.38</v>
      </c>
      <c r="M117" s="2563" t="s">
        <v>1191</v>
      </c>
      <c r="N117" s="2564"/>
      <c r="O117" s="2565"/>
      <c r="P117" s="7"/>
      <c r="Q117" s="7"/>
    </row>
    <row r="118" spans="1:17" x14ac:dyDescent="0.25">
      <c r="A118" s="2337"/>
      <c r="B118" s="2224"/>
      <c r="C118" s="2224"/>
      <c r="D118" s="2224"/>
      <c r="E118" s="2224"/>
      <c r="F118" s="785"/>
      <c r="G118" s="484"/>
      <c r="H118" s="7"/>
      <c r="J118" s="139"/>
      <c r="L118" s="2234">
        <v>2.2200000000000002</v>
      </c>
      <c r="M118" s="2224" t="s">
        <v>1189</v>
      </c>
      <c r="N118" s="2224"/>
      <c r="O118" s="2224"/>
      <c r="P118" s="7"/>
      <c r="Q118" s="7"/>
    </row>
    <row r="119" spans="1:17" ht="15.75" customHeight="1" x14ac:dyDescent="0.25">
      <c r="A119" s="2031">
        <v>2.16</v>
      </c>
      <c r="B119" s="2225" t="s">
        <v>1190</v>
      </c>
      <c r="C119" s="2226"/>
      <c r="D119" s="2226"/>
      <c r="E119" s="2227"/>
      <c r="F119" s="552"/>
      <c r="G119" s="139"/>
      <c r="H119" s="7"/>
      <c r="J119" s="139"/>
      <c r="K119" s="1240"/>
      <c r="L119" s="2234"/>
      <c r="M119" s="2224"/>
      <c r="N119" s="2224"/>
      <c r="O119" s="2224"/>
      <c r="P119" s="7"/>
      <c r="Q119" s="7"/>
    </row>
    <row r="120" spans="1:17" ht="15.75" customHeight="1" x14ac:dyDescent="0.25">
      <c r="A120" s="2258">
        <v>2.17</v>
      </c>
      <c r="B120" s="2225" t="s">
        <v>1188</v>
      </c>
      <c r="C120" s="2226"/>
      <c r="D120" s="2226"/>
      <c r="E120" s="2227"/>
      <c r="F120" s="139"/>
      <c r="G120" s="785"/>
      <c r="H120" s="1240"/>
      <c r="I120" s="1240"/>
      <c r="J120" s="1257"/>
      <c r="K120" s="1240"/>
      <c r="L120" s="712">
        <v>2.98</v>
      </c>
      <c r="M120" s="2451" t="s">
        <v>743</v>
      </c>
      <c r="N120" s="2451"/>
      <c r="O120" s="2451"/>
      <c r="P120" s="7"/>
      <c r="Q120" s="7"/>
    </row>
    <row r="121" spans="1:17" x14ac:dyDescent="0.25">
      <c r="A121" s="2259"/>
      <c r="B121" s="2242"/>
      <c r="C121" s="2243"/>
      <c r="D121" s="2243"/>
      <c r="E121" s="2244"/>
      <c r="F121" s="139"/>
      <c r="G121" s="525"/>
      <c r="H121" s="1240"/>
      <c r="I121" s="1240"/>
      <c r="J121" s="1257"/>
      <c r="K121" s="800"/>
      <c r="L121" s="549"/>
      <c r="M121" s="550"/>
      <c r="N121" s="550"/>
      <c r="O121" s="550"/>
      <c r="P121" s="7"/>
      <c r="Q121" s="7"/>
    </row>
    <row r="122" spans="1:17" x14ac:dyDescent="0.25">
      <c r="A122" s="635">
        <v>2.1800000000000002</v>
      </c>
      <c r="B122" s="2222" t="s">
        <v>386</v>
      </c>
      <c r="C122" s="2222"/>
      <c r="D122" s="2222"/>
      <c r="E122" s="2222"/>
      <c r="F122" s="139"/>
      <c r="G122" s="525"/>
      <c r="H122" s="800"/>
      <c r="I122" s="800"/>
      <c r="J122" s="1257"/>
      <c r="L122" s="7"/>
      <c r="M122" s="7"/>
      <c r="O122" s="7"/>
      <c r="P122" s="7"/>
      <c r="Q122" s="7"/>
    </row>
    <row r="123" spans="1:17" x14ac:dyDescent="0.25">
      <c r="A123" s="638">
        <v>2.2000000000000002</v>
      </c>
      <c r="B123" s="2222" t="s">
        <v>256</v>
      </c>
      <c r="C123" s="2222"/>
      <c r="D123" s="2222"/>
      <c r="E123" s="2222"/>
      <c r="F123" s="139"/>
      <c r="G123" s="525"/>
      <c r="H123" s="551"/>
      <c r="I123" s="551"/>
      <c r="J123" s="551"/>
      <c r="L123" s="7"/>
      <c r="O123" s="7"/>
      <c r="P123" s="7"/>
      <c r="Q123" s="7"/>
    </row>
    <row r="124" spans="1:17" x14ac:dyDescent="0.25">
      <c r="A124" s="634">
        <v>2.2200000000000002</v>
      </c>
      <c r="B124" s="2222" t="s">
        <v>939</v>
      </c>
      <c r="C124" s="2222"/>
      <c r="D124" s="2222"/>
      <c r="E124" s="2222"/>
      <c r="F124" s="305"/>
      <c r="G124" s="139"/>
      <c r="H124" s="7"/>
      <c r="J124" s="139"/>
      <c r="L124" s="1240"/>
      <c r="M124" s="1240"/>
      <c r="O124" s="7"/>
      <c r="P124" s="7"/>
      <c r="Q124" s="7"/>
    </row>
    <row r="125" spans="1:17" x14ac:dyDescent="0.25">
      <c r="A125" s="634">
        <v>2.38</v>
      </c>
      <c r="B125" s="2318" t="s">
        <v>246</v>
      </c>
      <c r="C125" s="2318"/>
      <c r="D125" s="2318"/>
      <c r="E125" s="2318"/>
      <c r="F125" s="305"/>
      <c r="G125" s="139"/>
      <c r="H125" s="7"/>
      <c r="J125" s="139"/>
      <c r="L125" s="1240"/>
      <c r="M125" s="1240"/>
      <c r="O125" s="7"/>
    </row>
    <row r="126" spans="1:17" ht="15.75" customHeight="1" x14ac:dyDescent="0.25">
      <c r="A126" s="2267">
        <v>2.73</v>
      </c>
      <c r="B126" s="2293" t="s">
        <v>1117</v>
      </c>
      <c r="C126" s="2294"/>
      <c r="D126" s="2294"/>
      <c r="E126" s="2295"/>
      <c r="F126" s="305"/>
      <c r="G126" s="139"/>
      <c r="H126" s="7"/>
      <c r="J126" s="139"/>
      <c r="L126" s="800"/>
      <c r="M126" s="800"/>
      <c r="O126" s="7"/>
    </row>
    <row r="127" spans="1:17" ht="15.75" customHeight="1" x14ac:dyDescent="0.25">
      <c r="A127" s="2268"/>
      <c r="B127" s="2296"/>
      <c r="C127" s="2297"/>
      <c r="D127" s="2297"/>
      <c r="E127" s="2298"/>
      <c r="F127" s="305"/>
      <c r="G127" s="139"/>
      <c r="H127" s="7"/>
      <c r="J127" s="139"/>
      <c r="L127" s="551"/>
      <c r="M127" s="551"/>
      <c r="O127" s="7"/>
    </row>
    <row r="128" spans="1:17" ht="15.75" customHeight="1" x14ac:dyDescent="0.25">
      <c r="A128" s="2268"/>
      <c r="B128" s="2296"/>
      <c r="C128" s="2297"/>
      <c r="D128" s="2297"/>
      <c r="E128" s="2298"/>
      <c r="F128" s="305"/>
      <c r="G128" s="139"/>
      <c r="H128" s="7"/>
      <c r="J128" s="139"/>
      <c r="L128" s="7"/>
      <c r="M128" s="7"/>
      <c r="O128" s="7"/>
    </row>
    <row r="129" spans="1:15" ht="15.75" customHeight="1" x14ac:dyDescent="0.25">
      <c r="A129" s="2268"/>
      <c r="B129" s="2296"/>
      <c r="C129" s="2297"/>
      <c r="D129" s="2297"/>
      <c r="E129" s="2298"/>
      <c r="F129" s="305"/>
      <c r="G129" s="139"/>
      <c r="H129" s="7"/>
      <c r="J129" s="139"/>
      <c r="L129" s="7"/>
      <c r="M129" s="7"/>
      <c r="O129" s="7"/>
    </row>
    <row r="130" spans="1:15" ht="15.75" customHeight="1" x14ac:dyDescent="0.25">
      <c r="A130" s="2269"/>
      <c r="B130" s="2360"/>
      <c r="C130" s="2361"/>
      <c r="D130" s="2361"/>
      <c r="E130" s="2362"/>
      <c r="F130" s="305"/>
      <c r="G130" s="139"/>
      <c r="H130" s="7"/>
      <c r="J130" s="139"/>
      <c r="L130" s="7"/>
      <c r="M130" s="7"/>
      <c r="O130" s="7"/>
    </row>
    <row r="131" spans="1:15" ht="15.75" customHeight="1" x14ac:dyDescent="0.25">
      <c r="A131" s="2267">
        <v>2.83</v>
      </c>
      <c r="B131" s="2306" t="s">
        <v>1119</v>
      </c>
      <c r="C131" s="2307"/>
      <c r="D131" s="2307"/>
      <c r="E131" s="2308"/>
      <c r="F131" s="305"/>
      <c r="G131" s="139"/>
      <c r="H131" s="7"/>
      <c r="J131" s="139"/>
      <c r="L131" s="7"/>
      <c r="M131" s="7"/>
      <c r="O131" s="7"/>
    </row>
    <row r="132" spans="1:15" ht="15.75" customHeight="1" x14ac:dyDescent="0.25">
      <c r="A132" s="2269"/>
      <c r="B132" s="2312"/>
      <c r="C132" s="2313"/>
      <c r="D132" s="2313"/>
      <c r="E132" s="2314"/>
      <c r="F132" s="305"/>
      <c r="G132" s="139"/>
      <c r="H132" s="7"/>
      <c r="J132" s="139"/>
      <c r="L132" s="7"/>
      <c r="M132" s="7"/>
      <c r="O132" s="7"/>
    </row>
    <row r="133" spans="1:15" ht="15.75" customHeight="1" x14ac:dyDescent="0.25">
      <c r="A133" s="635">
        <v>2.86</v>
      </c>
      <c r="B133" s="2236" t="s">
        <v>848</v>
      </c>
      <c r="C133" s="2237"/>
      <c r="D133" s="2237"/>
      <c r="E133" s="2238"/>
      <c r="F133" s="305"/>
      <c r="G133" s="139"/>
      <c r="H133" s="7"/>
      <c r="J133" s="139"/>
      <c r="L133" s="7"/>
      <c r="M133" s="7"/>
      <c r="O133" s="7"/>
    </row>
    <row r="134" spans="1:15" x14ac:dyDescent="0.25">
      <c r="A134" s="634">
        <v>2.87</v>
      </c>
      <c r="B134" s="2318" t="s">
        <v>851</v>
      </c>
      <c r="C134" s="2318"/>
      <c r="D134" s="2318"/>
      <c r="E134" s="2318"/>
      <c r="F134" s="305"/>
      <c r="G134" s="139"/>
      <c r="H134" s="7"/>
      <c r="J134" s="139"/>
      <c r="L134" s="7"/>
      <c r="M134" s="7"/>
      <c r="O134" s="7"/>
    </row>
    <row r="135" spans="1:15" x14ac:dyDescent="0.25">
      <c r="A135" s="637">
        <v>2.88</v>
      </c>
      <c r="B135" s="2264" t="s">
        <v>933</v>
      </c>
      <c r="C135" s="2265"/>
      <c r="D135" s="2265"/>
      <c r="E135" s="2266"/>
      <c r="F135" s="305"/>
      <c r="G135" s="305"/>
      <c r="L135" s="7"/>
      <c r="M135" s="7"/>
      <c r="O135" s="7"/>
    </row>
    <row r="136" spans="1:15" x14ac:dyDescent="0.25">
      <c r="A136" s="635">
        <v>2.91</v>
      </c>
      <c r="B136" s="2222" t="s">
        <v>916</v>
      </c>
      <c r="C136" s="2222"/>
      <c r="D136" s="2222"/>
      <c r="E136" s="2222"/>
      <c r="F136" s="484"/>
      <c r="G136" s="305"/>
      <c r="L136" s="7"/>
      <c r="M136" s="7"/>
      <c r="O136" s="7"/>
    </row>
    <row r="137" spans="1:15" ht="15.75" customHeight="1" x14ac:dyDescent="0.25">
      <c r="A137" s="2562">
        <v>2.95</v>
      </c>
      <c r="B137" s="2452" t="s">
        <v>854</v>
      </c>
      <c r="C137" s="2452"/>
      <c r="D137" s="2452"/>
      <c r="E137" s="2452"/>
      <c r="G137" s="305"/>
      <c r="L137" s="7"/>
      <c r="M137" s="7"/>
      <c r="O137" s="7"/>
    </row>
    <row r="138" spans="1:15" ht="15.75" customHeight="1" x14ac:dyDescent="0.25">
      <c r="A138" s="2562"/>
      <c r="B138" s="2452"/>
      <c r="C138" s="2452"/>
      <c r="D138" s="2452"/>
      <c r="E138" s="2452"/>
      <c r="G138" s="305"/>
    </row>
    <row r="139" spans="1:15" ht="15.75" customHeight="1" x14ac:dyDescent="0.25">
      <c r="A139" s="2562"/>
      <c r="B139" s="2452"/>
      <c r="C139" s="2452"/>
      <c r="D139" s="2452"/>
      <c r="E139" s="2452"/>
      <c r="G139" s="7"/>
    </row>
    <row r="146" spans="13:13" x14ac:dyDescent="0.25">
      <c r="M146" s="1240"/>
    </row>
    <row r="147" spans="13:13" x14ac:dyDescent="0.25">
      <c r="M147" s="1257"/>
    </row>
  </sheetData>
  <mergeCells count="54">
    <mergeCell ref="L115:L116"/>
    <mergeCell ref="M117:O117"/>
    <mergeCell ref="M113:O114"/>
    <mergeCell ref="L113:L114"/>
    <mergeCell ref="B137:E139"/>
    <mergeCell ref="A137:A139"/>
    <mergeCell ref="B122:E122"/>
    <mergeCell ref="B117:E118"/>
    <mergeCell ref="B119:E119"/>
    <mergeCell ref="B136:E136"/>
    <mergeCell ref="A120:A121"/>
    <mergeCell ref="A117:A118"/>
    <mergeCell ref="B134:E134"/>
    <mergeCell ref="B123:E123"/>
    <mergeCell ref="B124:E124"/>
    <mergeCell ref="B125:E125"/>
    <mergeCell ref="B133:E133"/>
    <mergeCell ref="A126:A130"/>
    <mergeCell ref="A131:A132"/>
    <mergeCell ref="B135:E135"/>
    <mergeCell ref="G108:J108"/>
    <mergeCell ref="B120:E121"/>
    <mergeCell ref="B126:E130"/>
    <mergeCell ref="B131:E132"/>
    <mergeCell ref="H114:J114"/>
    <mergeCell ref="M118:O119"/>
    <mergeCell ref="M120:O120"/>
    <mergeCell ref="B109:E109"/>
    <mergeCell ref="L118:L119"/>
    <mergeCell ref="B116:E116"/>
    <mergeCell ref="B110:E110"/>
    <mergeCell ref="B111:E111"/>
    <mergeCell ref="B112:E112"/>
    <mergeCell ref="B113:E113"/>
    <mergeCell ref="B115:E115"/>
    <mergeCell ref="B114:E114"/>
    <mergeCell ref="L109:L112"/>
    <mergeCell ref="M109:O112"/>
    <mergeCell ref="H109:J113"/>
    <mergeCell ref="G109:G113"/>
    <mergeCell ref="M115:O116"/>
    <mergeCell ref="L27:M27"/>
    <mergeCell ref="F27:I27"/>
    <mergeCell ref="J17:L17"/>
    <mergeCell ref="F10:G10"/>
    <mergeCell ref="F11:G11"/>
    <mergeCell ref="F17:G17"/>
    <mergeCell ref="F20:G20"/>
    <mergeCell ref="F18:G18"/>
    <mergeCell ref="A17:A18"/>
    <mergeCell ref="B17:B18"/>
    <mergeCell ref="C17:C18"/>
    <mergeCell ref="F21:G21"/>
    <mergeCell ref="F25:G25"/>
  </mergeCells>
  <pageMargins left="0.23622047244094491" right="0.23622047244094491" top="0.19685039370078741" bottom="0.15748031496062992" header="0.11811023622047245" footer="0.11811023622047245"/>
  <pageSetup paperSize="8" scale="3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4:L134"/>
  <sheetViews>
    <sheetView zoomScale="75" zoomScaleNormal="75" workbookViewId="0">
      <selection activeCell="A8" sqref="A8:C8"/>
    </sheetView>
  </sheetViews>
  <sheetFormatPr defaultColWidth="9.140625" defaultRowHeight="15.75" x14ac:dyDescent="0.25"/>
  <cols>
    <col min="1" max="1" width="7.7109375" style="7" customWidth="1"/>
    <col min="2" max="2" width="54.7109375" style="7" customWidth="1"/>
    <col min="3" max="3" width="75.7109375" style="7" customWidth="1"/>
    <col min="4" max="4" width="3.28515625" style="226" customWidth="1"/>
    <col min="5" max="5" width="13.85546875" style="7" customWidth="1"/>
    <col min="6" max="6" width="32.85546875" style="134" bestFit="1" customWidth="1"/>
    <col min="7" max="16384" width="9.140625" style="7"/>
  </cols>
  <sheetData>
    <row r="4" spans="1:6" ht="18" x14ac:dyDescent="0.25">
      <c r="B4" s="1001" t="s">
        <v>1246</v>
      </c>
    </row>
    <row r="8" spans="1:6" s="134" customFormat="1" x14ac:dyDescent="0.25">
      <c r="A8" s="2198" t="s">
        <v>131</v>
      </c>
      <c r="B8" s="2198"/>
      <c r="C8" s="2198"/>
      <c r="D8" s="53"/>
      <c r="E8" s="1002"/>
    </row>
    <row r="9" spans="1:6" s="134" customFormat="1" x14ac:dyDescent="0.25">
      <c r="A9" s="908">
        <v>1</v>
      </c>
      <c r="B9" s="710" t="s">
        <v>127</v>
      </c>
      <c r="C9" s="1353" t="s">
        <v>137</v>
      </c>
      <c r="D9" s="53"/>
      <c r="E9" s="1002"/>
    </row>
    <row r="10" spans="1:6" x14ac:dyDescent="0.25">
      <c r="A10" s="908">
        <v>2</v>
      </c>
      <c r="B10" s="710" t="s">
        <v>90</v>
      </c>
      <c r="C10" s="2046" t="s">
        <v>94</v>
      </c>
      <c r="E10" s="984" t="s">
        <v>95</v>
      </c>
      <c r="F10" s="1681" t="s">
        <v>93</v>
      </c>
    </row>
    <row r="11" spans="1:6" x14ac:dyDescent="0.25">
      <c r="A11" s="908">
        <v>3</v>
      </c>
      <c r="B11" s="710" t="s">
        <v>91</v>
      </c>
      <c r="C11" s="2046" t="s">
        <v>96</v>
      </c>
      <c r="E11" s="984" t="s">
        <v>95</v>
      </c>
      <c r="F11" s="1681" t="s">
        <v>97</v>
      </c>
    </row>
    <row r="12" spans="1:6" x14ac:dyDescent="0.25">
      <c r="A12" s="908">
        <v>4</v>
      </c>
      <c r="B12" s="710" t="s">
        <v>101</v>
      </c>
      <c r="C12" s="2060">
        <v>43941</v>
      </c>
      <c r="E12" s="667"/>
    </row>
    <row r="13" spans="1:6" x14ac:dyDescent="0.25">
      <c r="A13" s="908">
        <v>5</v>
      </c>
      <c r="B13" s="710" t="s">
        <v>123</v>
      </c>
      <c r="C13" s="668">
        <v>0.45520833333333338</v>
      </c>
      <c r="E13" s="667"/>
    </row>
    <row r="14" spans="1:6" x14ac:dyDescent="0.25">
      <c r="A14" s="908">
        <v>6</v>
      </c>
      <c r="B14" s="710" t="s">
        <v>124</v>
      </c>
      <c r="C14" s="2060" t="s">
        <v>125</v>
      </c>
      <c r="E14" s="667"/>
    </row>
    <row r="15" spans="1:6" x14ac:dyDescent="0.25">
      <c r="A15" s="908">
        <v>7</v>
      </c>
      <c r="B15" s="710" t="s">
        <v>102</v>
      </c>
      <c r="C15" s="972">
        <v>43942</v>
      </c>
      <c r="E15" s="667"/>
    </row>
    <row r="16" spans="1:6" x14ac:dyDescent="0.25">
      <c r="A16" s="908">
        <v>8</v>
      </c>
      <c r="B16" s="710" t="s">
        <v>103</v>
      </c>
      <c r="C16" s="972">
        <f>C15+7</f>
        <v>43949</v>
      </c>
      <c r="E16" s="667"/>
    </row>
    <row r="17" spans="1:6" x14ac:dyDescent="0.25">
      <c r="A17" s="2188">
        <v>9</v>
      </c>
      <c r="B17" s="2190" t="s">
        <v>85</v>
      </c>
      <c r="C17" s="2192" t="s">
        <v>98</v>
      </c>
      <c r="E17" s="984" t="s">
        <v>180</v>
      </c>
      <c r="F17" s="1682" t="s">
        <v>92</v>
      </c>
    </row>
    <row r="18" spans="1:6" x14ac:dyDescent="0.25">
      <c r="A18" s="2189"/>
      <c r="B18" s="2191"/>
      <c r="C18" s="2193"/>
      <c r="E18" s="984" t="s">
        <v>181</v>
      </c>
      <c r="F18" s="1681" t="s">
        <v>119</v>
      </c>
    </row>
    <row r="19" spans="1:6" x14ac:dyDescent="0.25">
      <c r="A19" s="908">
        <v>10</v>
      </c>
      <c r="B19" s="710" t="s">
        <v>86</v>
      </c>
      <c r="C19" s="96">
        <v>10000000</v>
      </c>
      <c r="E19" s="670"/>
    </row>
    <row r="20" spans="1:6" x14ac:dyDescent="0.25">
      <c r="A20" s="908">
        <v>11</v>
      </c>
      <c r="B20" s="710" t="s">
        <v>87</v>
      </c>
      <c r="C20" s="96">
        <f>(C19*(F20/100))+(C19*((1.5*340)/(100*365)))</f>
        <v>10213826.02739726</v>
      </c>
      <c r="E20" s="987" t="s">
        <v>100</v>
      </c>
      <c r="F20" s="1679">
        <v>100.741</v>
      </c>
    </row>
    <row r="21" spans="1:6" x14ac:dyDescent="0.25">
      <c r="A21" s="908">
        <v>12</v>
      </c>
      <c r="B21" s="710" t="s">
        <v>83</v>
      </c>
      <c r="C21" s="96">
        <f>C20</f>
        <v>10213826.02739726</v>
      </c>
      <c r="D21" s="1256"/>
      <c r="E21" s="985"/>
      <c r="F21" s="1710"/>
    </row>
    <row r="22" spans="1:6" x14ac:dyDescent="0.25">
      <c r="A22" s="908">
        <v>13</v>
      </c>
      <c r="B22" s="710" t="s">
        <v>88</v>
      </c>
      <c r="C22" s="966" t="s">
        <v>99</v>
      </c>
      <c r="E22" s="231"/>
      <c r="F22" s="1003"/>
    </row>
    <row r="23" spans="1:6" x14ac:dyDescent="0.25">
      <c r="A23" s="908">
        <v>14</v>
      </c>
      <c r="B23" s="710" t="s">
        <v>82</v>
      </c>
      <c r="C23" s="533">
        <v>-6.1000000000000004E-3</v>
      </c>
      <c r="E23" s="671"/>
      <c r="F23" s="1689"/>
    </row>
    <row r="24" spans="1:6" x14ac:dyDescent="0.25">
      <c r="A24" s="908">
        <v>15</v>
      </c>
      <c r="B24" s="710" t="s">
        <v>84</v>
      </c>
      <c r="C24" s="96">
        <f>C21*(1+((C23*(C16-C15))/(100*360)))</f>
        <v>10213813.912664723</v>
      </c>
      <c r="E24" s="672"/>
    </row>
    <row r="25" spans="1:6" x14ac:dyDescent="0.25">
      <c r="A25" s="908">
        <v>16</v>
      </c>
      <c r="B25" s="710" t="s">
        <v>306</v>
      </c>
      <c r="C25" s="534" t="s">
        <v>253</v>
      </c>
      <c r="D25" s="1256"/>
      <c r="E25" s="2062" t="s">
        <v>95</v>
      </c>
      <c r="F25" s="2046" t="s">
        <v>150</v>
      </c>
    </row>
    <row r="26" spans="1:6" x14ac:dyDescent="0.25">
      <c r="A26" s="2196"/>
      <c r="B26" s="2196"/>
      <c r="C26" s="2196"/>
      <c r="D26" s="2196"/>
      <c r="E26" s="134"/>
      <c r="F26" s="1685" t="s">
        <v>795</v>
      </c>
    </row>
    <row r="27" spans="1:6" x14ac:dyDescent="0.25">
      <c r="A27" s="426">
        <v>1</v>
      </c>
      <c r="B27" s="515" t="s">
        <v>0</v>
      </c>
      <c r="C27" s="969" t="s">
        <v>637</v>
      </c>
      <c r="D27" s="203" t="s">
        <v>130</v>
      </c>
      <c r="E27" s="717" t="s">
        <v>273</v>
      </c>
      <c r="F27" s="913">
        <v>1.1399999999999999</v>
      </c>
    </row>
    <row r="28" spans="1:6" x14ac:dyDescent="0.25">
      <c r="A28" s="426">
        <v>2</v>
      </c>
      <c r="B28" s="515" t="s">
        <v>1</v>
      </c>
      <c r="C28" s="991" t="str">
        <f>F10</f>
        <v>MP6I5ZYZBEU3UXPYFY54</v>
      </c>
      <c r="D28" s="203" t="s">
        <v>130</v>
      </c>
      <c r="E28" s="717" t="s">
        <v>273</v>
      </c>
      <c r="F28" s="913">
        <v>4.0999999999999996</v>
      </c>
    </row>
    <row r="29" spans="1:6" x14ac:dyDescent="0.25">
      <c r="A29" s="426">
        <v>3</v>
      </c>
      <c r="B29" s="515" t="s">
        <v>40</v>
      </c>
      <c r="C29" s="991" t="str">
        <f>F10</f>
        <v>MP6I5ZYZBEU3UXPYFY54</v>
      </c>
      <c r="D29" s="203" t="s">
        <v>130</v>
      </c>
      <c r="E29" s="954"/>
      <c r="F29" s="913">
        <v>4.0999999999999996</v>
      </c>
    </row>
    <row r="30" spans="1:6" x14ac:dyDescent="0.25">
      <c r="A30" s="426">
        <v>4</v>
      </c>
      <c r="B30" s="515" t="s">
        <v>12</v>
      </c>
      <c r="C30" s="991" t="s">
        <v>106</v>
      </c>
      <c r="D30" s="203" t="s">
        <v>130</v>
      </c>
      <c r="E30" s="717"/>
      <c r="F30" s="913"/>
    </row>
    <row r="31" spans="1:6" x14ac:dyDescent="0.25">
      <c r="A31" s="426">
        <v>5</v>
      </c>
      <c r="B31" s="515" t="s">
        <v>2</v>
      </c>
      <c r="C31" s="991" t="s">
        <v>107</v>
      </c>
      <c r="D31" s="203" t="s">
        <v>130</v>
      </c>
      <c r="E31" s="717"/>
      <c r="F31" s="913"/>
    </row>
    <row r="32" spans="1:6" x14ac:dyDescent="0.25">
      <c r="A32" s="426">
        <v>6</v>
      </c>
      <c r="B32" s="515" t="s">
        <v>419</v>
      </c>
      <c r="C32" s="39"/>
      <c r="D32" s="203" t="s">
        <v>44</v>
      </c>
      <c r="E32" s="135"/>
      <c r="F32" s="913"/>
    </row>
    <row r="33" spans="1:6" x14ac:dyDescent="0.25">
      <c r="A33" s="426">
        <v>7</v>
      </c>
      <c r="B33" s="515" t="s">
        <v>420</v>
      </c>
      <c r="C33" s="39"/>
      <c r="D33" s="203" t="s">
        <v>43</v>
      </c>
      <c r="E33" s="717" t="s">
        <v>273</v>
      </c>
      <c r="F33" s="913"/>
    </row>
    <row r="34" spans="1:6" x14ac:dyDescent="0.25">
      <c r="A34" s="426">
        <v>8</v>
      </c>
      <c r="B34" s="515" t="s">
        <v>421</v>
      </c>
      <c r="C34" s="39"/>
      <c r="D34" s="203" t="s">
        <v>43</v>
      </c>
      <c r="E34" s="717" t="s">
        <v>273</v>
      </c>
      <c r="F34" s="913"/>
    </row>
    <row r="35" spans="1:6" x14ac:dyDescent="0.25">
      <c r="A35" s="426">
        <v>9</v>
      </c>
      <c r="B35" s="515" t="s">
        <v>5</v>
      </c>
      <c r="C35" s="991" t="s">
        <v>109</v>
      </c>
      <c r="D35" s="203" t="s">
        <v>130</v>
      </c>
      <c r="E35" s="135"/>
      <c r="F35" s="913">
        <v>6.17</v>
      </c>
    </row>
    <row r="36" spans="1:6" x14ac:dyDescent="0.25">
      <c r="A36" s="426">
        <v>10</v>
      </c>
      <c r="B36" s="515" t="s">
        <v>6</v>
      </c>
      <c r="C36" s="966" t="s">
        <v>93</v>
      </c>
      <c r="D36" s="203" t="s">
        <v>130</v>
      </c>
      <c r="E36" s="717" t="s">
        <v>273</v>
      </c>
      <c r="F36" s="913">
        <v>4.0999999999999996</v>
      </c>
    </row>
    <row r="37" spans="1:6" x14ac:dyDescent="0.25">
      <c r="A37" s="426">
        <v>11</v>
      </c>
      <c r="B37" s="515" t="s">
        <v>7</v>
      </c>
      <c r="C37" s="991" t="str">
        <f>F11</f>
        <v>DL6FFRRLF74S01HE2M14</v>
      </c>
      <c r="D37" s="203" t="s">
        <v>130</v>
      </c>
      <c r="E37" s="135"/>
      <c r="F37" s="913">
        <v>4.0999999999999996</v>
      </c>
    </row>
    <row r="38" spans="1:6" x14ac:dyDescent="0.25">
      <c r="A38" s="426">
        <v>12</v>
      </c>
      <c r="B38" s="515" t="s">
        <v>46</v>
      </c>
      <c r="C38" s="991" t="s">
        <v>108</v>
      </c>
      <c r="D38" s="203" t="s">
        <v>130</v>
      </c>
      <c r="E38" s="717"/>
      <c r="F38" s="913"/>
    </row>
    <row r="39" spans="1:6" x14ac:dyDescent="0.25">
      <c r="A39" s="426">
        <v>13</v>
      </c>
      <c r="B39" s="515" t="s">
        <v>8</v>
      </c>
      <c r="C39" s="39"/>
      <c r="D39" s="203" t="s">
        <v>43</v>
      </c>
      <c r="E39" s="717" t="s">
        <v>273</v>
      </c>
      <c r="F39" s="913"/>
    </row>
    <row r="40" spans="1:6" x14ac:dyDescent="0.25">
      <c r="A40" s="426">
        <v>14</v>
      </c>
      <c r="B40" s="515" t="s">
        <v>9</v>
      </c>
      <c r="C40" s="39"/>
      <c r="D40" s="203" t="s">
        <v>43</v>
      </c>
      <c r="E40" s="135"/>
      <c r="F40" s="913"/>
    </row>
    <row r="41" spans="1:6" x14ac:dyDescent="0.25">
      <c r="A41" s="426">
        <v>15</v>
      </c>
      <c r="B41" s="515" t="s">
        <v>10</v>
      </c>
      <c r="C41" s="39"/>
      <c r="D41" s="203" t="s">
        <v>43</v>
      </c>
      <c r="E41" s="135"/>
      <c r="F41" s="913" t="s">
        <v>1116</v>
      </c>
    </row>
    <row r="42" spans="1:6" x14ac:dyDescent="0.25">
      <c r="A42" s="426">
        <v>16</v>
      </c>
      <c r="B42" s="515" t="s">
        <v>41</v>
      </c>
      <c r="C42" s="39"/>
      <c r="D42" s="203" t="s">
        <v>44</v>
      </c>
      <c r="E42" s="135"/>
      <c r="F42" s="913"/>
    </row>
    <row r="43" spans="1:6" x14ac:dyDescent="0.25">
      <c r="A43" s="426">
        <v>17</v>
      </c>
      <c r="B43" s="515" t="s">
        <v>11</v>
      </c>
      <c r="C43" s="186" t="str">
        <f>C28</f>
        <v>MP6I5ZYZBEU3UXPYFY54</v>
      </c>
      <c r="D43" s="203" t="s">
        <v>43</v>
      </c>
      <c r="E43" s="717" t="s">
        <v>273</v>
      </c>
      <c r="F43" s="913">
        <v>4.4000000000000004</v>
      </c>
    </row>
    <row r="44" spans="1:6" x14ac:dyDescent="0.25">
      <c r="A44" s="426">
        <v>18</v>
      </c>
      <c r="B44" s="515" t="s">
        <v>153</v>
      </c>
      <c r="C44" s="1162" t="s">
        <v>590</v>
      </c>
      <c r="D44" s="203" t="s">
        <v>723</v>
      </c>
      <c r="E44" s="957"/>
      <c r="F44" s="913"/>
    </row>
    <row r="45" spans="1:6" x14ac:dyDescent="0.25">
      <c r="A45" s="2197"/>
      <c r="B45" s="2197"/>
      <c r="C45" s="2197"/>
      <c r="D45" s="2197"/>
      <c r="E45" s="115"/>
      <c r="F45" s="47"/>
    </row>
    <row r="46" spans="1:6" x14ac:dyDescent="0.25">
      <c r="A46" s="426">
        <v>1</v>
      </c>
      <c r="B46" s="515" t="s">
        <v>49</v>
      </c>
      <c r="C46" s="966" t="s">
        <v>120</v>
      </c>
      <c r="D46" s="203" t="s">
        <v>130</v>
      </c>
      <c r="E46" s="717" t="s">
        <v>273</v>
      </c>
      <c r="F46" s="913" t="s">
        <v>1075</v>
      </c>
    </row>
    <row r="47" spans="1:6" x14ac:dyDescent="0.25">
      <c r="A47" s="426">
        <v>2</v>
      </c>
      <c r="B47" s="515" t="s">
        <v>15</v>
      </c>
      <c r="C47" s="39"/>
      <c r="D47" s="203" t="s">
        <v>44</v>
      </c>
      <c r="E47" s="115"/>
      <c r="F47" s="913"/>
    </row>
    <row r="48" spans="1:6" x14ac:dyDescent="0.25">
      <c r="A48" s="426">
        <v>3</v>
      </c>
      <c r="B48" s="515" t="s">
        <v>79</v>
      </c>
      <c r="C48" s="232" t="s">
        <v>613</v>
      </c>
      <c r="D48" s="203" t="s">
        <v>130</v>
      </c>
      <c r="E48" s="115"/>
      <c r="F48" s="913">
        <v>9.1999999999999993</v>
      </c>
    </row>
    <row r="49" spans="1:6" x14ac:dyDescent="0.25">
      <c r="A49" s="426">
        <v>4</v>
      </c>
      <c r="B49" s="515" t="s">
        <v>34</v>
      </c>
      <c r="C49" s="973" t="s">
        <v>141</v>
      </c>
      <c r="D49" s="203" t="s">
        <v>130</v>
      </c>
      <c r="E49" s="115"/>
      <c r="F49" s="913" t="s">
        <v>1098</v>
      </c>
    </row>
    <row r="50" spans="1:6" x14ac:dyDescent="0.25">
      <c r="A50" s="426">
        <v>5</v>
      </c>
      <c r="B50" s="515" t="s">
        <v>16</v>
      </c>
      <c r="C50" s="973" t="b">
        <v>0</v>
      </c>
      <c r="D50" s="203" t="s">
        <v>130</v>
      </c>
      <c r="E50" s="115"/>
      <c r="F50" s="913"/>
    </row>
    <row r="51" spans="1:6" x14ac:dyDescent="0.25">
      <c r="A51" s="426">
        <v>6</v>
      </c>
      <c r="B51" s="515" t="s">
        <v>50</v>
      </c>
      <c r="C51" s="39"/>
      <c r="D51" s="203" t="s">
        <v>44</v>
      </c>
      <c r="E51" s="115"/>
      <c r="F51" s="913"/>
    </row>
    <row r="52" spans="1:6" x14ac:dyDescent="0.25">
      <c r="A52" s="426">
        <v>7</v>
      </c>
      <c r="B52" s="515" t="s">
        <v>13</v>
      </c>
      <c r="C52" s="39"/>
      <c r="D52" s="203" t="s">
        <v>44</v>
      </c>
      <c r="E52" s="115"/>
      <c r="F52" s="913"/>
    </row>
    <row r="53" spans="1:6" x14ac:dyDescent="0.25">
      <c r="A53" s="426">
        <v>8</v>
      </c>
      <c r="B53" s="515" t="s">
        <v>14</v>
      </c>
      <c r="C53" s="973" t="s">
        <v>169</v>
      </c>
      <c r="D53" s="203" t="s">
        <v>130</v>
      </c>
      <c r="E53" s="717" t="s">
        <v>273</v>
      </c>
      <c r="F53" s="913" t="s">
        <v>1102</v>
      </c>
    </row>
    <row r="54" spans="1:6" x14ac:dyDescent="0.25">
      <c r="A54" s="426">
        <v>9</v>
      </c>
      <c r="B54" s="515" t="s">
        <v>51</v>
      </c>
      <c r="C54" s="1706" t="s">
        <v>607</v>
      </c>
      <c r="D54" s="203" t="s">
        <v>130</v>
      </c>
      <c r="E54" s="717" t="s">
        <v>273</v>
      </c>
      <c r="F54" s="913" t="s">
        <v>1103</v>
      </c>
    </row>
    <row r="55" spans="1:6" x14ac:dyDescent="0.25">
      <c r="A55" s="426">
        <v>10</v>
      </c>
      <c r="B55" s="515" t="s">
        <v>35</v>
      </c>
      <c r="C55" s="1706" t="s">
        <v>608</v>
      </c>
      <c r="D55" s="203" t="s">
        <v>44</v>
      </c>
      <c r="E55" s="115"/>
      <c r="F55" s="913" t="s">
        <v>1104</v>
      </c>
    </row>
    <row r="56" spans="1:6" x14ac:dyDescent="0.25">
      <c r="A56" s="426">
        <v>11</v>
      </c>
      <c r="B56" s="515" t="s">
        <v>52</v>
      </c>
      <c r="C56" s="39"/>
      <c r="D56" s="203" t="s">
        <v>44</v>
      </c>
      <c r="E56" s="115"/>
      <c r="F56" s="913" t="s">
        <v>1104</v>
      </c>
    </row>
    <row r="57" spans="1:6" x14ac:dyDescent="0.25">
      <c r="A57" s="426">
        <v>12</v>
      </c>
      <c r="B57" s="515" t="s">
        <v>53</v>
      </c>
      <c r="C57" s="1694" t="s">
        <v>612</v>
      </c>
      <c r="D57" s="203" t="s">
        <v>130</v>
      </c>
      <c r="E57" s="115"/>
      <c r="F57" s="913" t="s">
        <v>1105</v>
      </c>
    </row>
    <row r="58" spans="1:6" x14ac:dyDescent="0.25">
      <c r="A58" s="426">
        <v>13</v>
      </c>
      <c r="B58" s="515" t="s">
        <v>54</v>
      </c>
      <c r="C58" s="1700" t="s">
        <v>614</v>
      </c>
      <c r="D58" s="203" t="s">
        <v>130</v>
      </c>
      <c r="E58" s="115"/>
      <c r="F58" s="913"/>
    </row>
    <row r="59" spans="1:6" x14ac:dyDescent="0.25">
      <c r="A59" s="426">
        <v>14</v>
      </c>
      <c r="B59" s="515" t="s">
        <v>37</v>
      </c>
      <c r="C59" s="1700" t="s">
        <v>615</v>
      </c>
      <c r="D59" s="934" t="s">
        <v>130</v>
      </c>
      <c r="E59" s="717" t="s">
        <v>273</v>
      </c>
      <c r="F59" s="913"/>
    </row>
    <row r="60" spans="1:6" x14ac:dyDescent="0.25">
      <c r="A60" s="426">
        <v>15</v>
      </c>
      <c r="B60" s="515" t="s">
        <v>55</v>
      </c>
      <c r="C60" s="1699" t="s">
        <v>590</v>
      </c>
      <c r="D60" s="934" t="s">
        <v>723</v>
      </c>
      <c r="E60" s="115"/>
      <c r="F60" s="913"/>
    </row>
    <row r="61" spans="1:6" x14ac:dyDescent="0.25">
      <c r="A61" s="426">
        <v>16</v>
      </c>
      <c r="B61" s="515" t="s">
        <v>56</v>
      </c>
      <c r="C61" s="1699" t="s">
        <v>590</v>
      </c>
      <c r="D61" s="203" t="s">
        <v>723</v>
      </c>
      <c r="E61" s="115"/>
      <c r="F61" s="913"/>
    </row>
    <row r="62" spans="1:6" x14ac:dyDescent="0.25">
      <c r="A62" s="426">
        <v>17</v>
      </c>
      <c r="B62" s="515" t="s">
        <v>57</v>
      </c>
      <c r="C62" s="1699" t="s">
        <v>590</v>
      </c>
      <c r="D62" s="203" t="s">
        <v>723</v>
      </c>
      <c r="E62" s="115"/>
      <c r="F62" s="913"/>
    </row>
    <row r="63" spans="1:6" x14ac:dyDescent="0.25">
      <c r="A63" s="426">
        <v>18</v>
      </c>
      <c r="B63" s="515" t="s">
        <v>129</v>
      </c>
      <c r="C63" s="1693" t="s">
        <v>105</v>
      </c>
      <c r="D63" s="934" t="s">
        <v>130</v>
      </c>
      <c r="E63" s="717" t="s">
        <v>273</v>
      </c>
      <c r="F63" s="913">
        <v>6.3</v>
      </c>
    </row>
    <row r="64" spans="1:6" x14ac:dyDescent="0.25">
      <c r="A64" s="426">
        <v>19</v>
      </c>
      <c r="B64" s="515" t="s">
        <v>17</v>
      </c>
      <c r="C64" s="1699" t="s">
        <v>590</v>
      </c>
      <c r="D64" s="203" t="s">
        <v>723</v>
      </c>
      <c r="E64" s="115"/>
      <c r="F64" s="913"/>
    </row>
    <row r="65" spans="1:6" x14ac:dyDescent="0.25">
      <c r="A65" s="426">
        <v>20</v>
      </c>
      <c r="B65" s="515" t="s">
        <v>18</v>
      </c>
      <c r="C65" s="1699" t="s">
        <v>590</v>
      </c>
      <c r="D65" s="203" t="s">
        <v>723</v>
      </c>
      <c r="E65" s="115"/>
      <c r="F65" s="913"/>
    </row>
    <row r="66" spans="1:6" x14ac:dyDescent="0.25">
      <c r="A66" s="426">
        <v>21</v>
      </c>
      <c r="B66" s="515" t="s">
        <v>58</v>
      </c>
      <c r="C66" s="1699" t="s">
        <v>590</v>
      </c>
      <c r="D66" s="203" t="s">
        <v>723</v>
      </c>
      <c r="E66" s="115"/>
      <c r="F66" s="913"/>
    </row>
    <row r="67" spans="1:6" x14ac:dyDescent="0.25">
      <c r="A67" s="426">
        <v>22</v>
      </c>
      <c r="B67" s="515" t="s">
        <v>619</v>
      </c>
      <c r="C67" s="1699" t="s">
        <v>590</v>
      </c>
      <c r="D67" s="203" t="s">
        <v>723</v>
      </c>
      <c r="E67" s="115"/>
      <c r="F67" s="913"/>
    </row>
    <row r="68" spans="1:6" x14ac:dyDescent="0.25">
      <c r="A68" s="426">
        <v>23</v>
      </c>
      <c r="B68" s="515" t="s">
        <v>59</v>
      </c>
      <c r="C68" s="1699" t="s">
        <v>590</v>
      </c>
      <c r="D68" s="203" t="s">
        <v>723</v>
      </c>
      <c r="E68" s="115"/>
      <c r="F68" s="913"/>
    </row>
    <row r="69" spans="1:6" x14ac:dyDescent="0.25">
      <c r="A69" s="426">
        <v>24</v>
      </c>
      <c r="B69" s="515" t="s">
        <v>60</v>
      </c>
      <c r="C69" s="1699" t="s">
        <v>590</v>
      </c>
      <c r="D69" s="203" t="s">
        <v>723</v>
      </c>
      <c r="E69" s="115"/>
      <c r="F69" s="913"/>
    </row>
    <row r="70" spans="1:6" x14ac:dyDescent="0.25">
      <c r="A70" s="426">
        <v>25</v>
      </c>
      <c r="B70" s="515" t="s">
        <v>61</v>
      </c>
      <c r="C70" s="1699" t="s">
        <v>590</v>
      </c>
      <c r="D70" s="203" t="s">
        <v>723</v>
      </c>
      <c r="E70" s="115"/>
      <c r="F70" s="913"/>
    </row>
    <row r="71" spans="1:6" x14ac:dyDescent="0.25">
      <c r="A71" s="426">
        <v>26</v>
      </c>
      <c r="B71" s="515" t="s">
        <v>62</v>
      </c>
      <c r="C71" s="1699" t="s">
        <v>590</v>
      </c>
      <c r="D71" s="203" t="s">
        <v>723</v>
      </c>
      <c r="E71" s="115"/>
      <c r="F71" s="913"/>
    </row>
    <row r="72" spans="1:6" x14ac:dyDescent="0.25">
      <c r="A72" s="426">
        <v>27</v>
      </c>
      <c r="B72" s="515" t="s">
        <v>63</v>
      </c>
      <c r="C72" s="1699" t="s">
        <v>590</v>
      </c>
      <c r="D72" s="203" t="s">
        <v>723</v>
      </c>
      <c r="E72" s="115"/>
      <c r="F72" s="913"/>
    </row>
    <row r="73" spans="1:6" x14ac:dyDescent="0.25">
      <c r="A73" s="426">
        <v>28</v>
      </c>
      <c r="B73" s="515" t="s">
        <v>64</v>
      </c>
      <c r="C73" s="1699" t="s">
        <v>590</v>
      </c>
      <c r="D73" s="203" t="s">
        <v>723</v>
      </c>
      <c r="E73" s="115"/>
      <c r="F73" s="913"/>
    </row>
    <row r="74" spans="1:6" x14ac:dyDescent="0.25">
      <c r="A74" s="426">
        <v>29</v>
      </c>
      <c r="B74" s="515" t="s">
        <v>65</v>
      </c>
      <c r="C74" s="1699" t="s">
        <v>590</v>
      </c>
      <c r="D74" s="203" t="s">
        <v>723</v>
      </c>
      <c r="E74" s="115"/>
      <c r="F74" s="913"/>
    </row>
    <row r="75" spans="1:6" x14ac:dyDescent="0.25">
      <c r="A75" s="426">
        <v>30</v>
      </c>
      <c r="B75" s="515" t="s">
        <v>66</v>
      </c>
      <c r="C75" s="1699" t="s">
        <v>590</v>
      </c>
      <c r="D75" s="203" t="s">
        <v>723</v>
      </c>
      <c r="E75" s="115"/>
      <c r="F75" s="913"/>
    </row>
    <row r="76" spans="1:6" x14ac:dyDescent="0.25">
      <c r="A76" s="426">
        <v>31</v>
      </c>
      <c r="B76" s="515" t="s">
        <v>67</v>
      </c>
      <c r="C76" s="1699" t="s">
        <v>590</v>
      </c>
      <c r="D76" s="203" t="s">
        <v>723</v>
      </c>
      <c r="E76" s="115"/>
      <c r="F76" s="913"/>
    </row>
    <row r="77" spans="1:6" x14ac:dyDescent="0.25">
      <c r="A77" s="426">
        <v>32</v>
      </c>
      <c r="B77" s="515" t="s">
        <v>68</v>
      </c>
      <c r="C77" s="1699" t="s">
        <v>590</v>
      </c>
      <c r="D77" s="203" t="s">
        <v>723</v>
      </c>
      <c r="E77" s="115"/>
      <c r="F77" s="913"/>
    </row>
    <row r="78" spans="1:6" x14ac:dyDescent="0.25">
      <c r="A78" s="426">
        <v>35</v>
      </c>
      <c r="B78" s="515" t="s">
        <v>72</v>
      </c>
      <c r="C78" s="1699" t="s">
        <v>590</v>
      </c>
      <c r="D78" s="203" t="s">
        <v>723</v>
      </c>
      <c r="E78" s="115"/>
      <c r="F78" s="913"/>
    </row>
    <row r="79" spans="1:6" x14ac:dyDescent="0.25">
      <c r="A79" s="426">
        <v>36</v>
      </c>
      <c r="B79" s="515" t="s">
        <v>73</v>
      </c>
      <c r="C79" s="1699" t="s">
        <v>590</v>
      </c>
      <c r="D79" s="203" t="s">
        <v>723</v>
      </c>
      <c r="E79" s="115"/>
      <c r="F79" s="913"/>
    </row>
    <row r="80" spans="1:6" x14ac:dyDescent="0.25">
      <c r="A80" s="426">
        <v>37</v>
      </c>
      <c r="B80" s="515" t="s">
        <v>69</v>
      </c>
      <c r="C80" s="1690">
        <f>C21</f>
        <v>10213826.02739726</v>
      </c>
      <c r="D80" s="934" t="s">
        <v>130</v>
      </c>
      <c r="E80" s="115"/>
      <c r="F80" s="913" t="s">
        <v>1108</v>
      </c>
    </row>
    <row r="81" spans="1:6" x14ac:dyDescent="0.25">
      <c r="A81" s="426">
        <v>38</v>
      </c>
      <c r="B81" s="515" t="s">
        <v>70</v>
      </c>
      <c r="C81" s="1690">
        <f>C24</f>
        <v>10213813.912664723</v>
      </c>
      <c r="D81" s="934" t="s">
        <v>130</v>
      </c>
      <c r="E81" s="115"/>
      <c r="F81" s="913">
        <v>5.7</v>
      </c>
    </row>
    <row r="82" spans="1:6" x14ac:dyDescent="0.25">
      <c r="A82" s="426">
        <v>39</v>
      </c>
      <c r="B82" s="515" t="s">
        <v>71</v>
      </c>
      <c r="C82" s="1681" t="str">
        <f>C22</f>
        <v>EUR</v>
      </c>
      <c r="D82" s="203" t="s">
        <v>130</v>
      </c>
      <c r="E82" s="115"/>
      <c r="F82" s="913">
        <v>5.5</v>
      </c>
    </row>
    <row r="83" spans="1:6" x14ac:dyDescent="0.25">
      <c r="A83" s="426">
        <v>49</v>
      </c>
      <c r="B83" s="515" t="s">
        <v>323</v>
      </c>
      <c r="C83" s="1547">
        <f>C95</f>
        <v>102.13826027397259</v>
      </c>
      <c r="D83" s="203" t="s">
        <v>130</v>
      </c>
      <c r="E83" s="717" t="s">
        <v>273</v>
      </c>
      <c r="F83" s="913" t="s">
        <v>1109</v>
      </c>
    </row>
    <row r="84" spans="1:6" x14ac:dyDescent="0.25">
      <c r="A84" s="545">
        <v>50</v>
      </c>
      <c r="B84" s="1254" t="s">
        <v>22</v>
      </c>
      <c r="C84" s="187"/>
      <c r="D84" s="934" t="s">
        <v>43</v>
      </c>
      <c r="E84" s="717" t="s">
        <v>273</v>
      </c>
      <c r="F84" s="913"/>
    </row>
    <row r="85" spans="1:6" x14ac:dyDescent="0.25">
      <c r="A85" s="426">
        <v>73</v>
      </c>
      <c r="B85" s="515" t="s">
        <v>81</v>
      </c>
      <c r="C85" s="1706" t="b">
        <v>0</v>
      </c>
      <c r="D85" s="545" t="s">
        <v>130</v>
      </c>
      <c r="E85" s="115"/>
      <c r="F85" s="913">
        <v>6.1</v>
      </c>
    </row>
    <row r="86" spans="1:6" x14ac:dyDescent="0.25">
      <c r="A86" s="426">
        <v>74</v>
      </c>
      <c r="B86" s="515" t="s">
        <v>78</v>
      </c>
      <c r="C86" s="1699" t="s">
        <v>590</v>
      </c>
      <c r="D86" s="935" t="s">
        <v>723</v>
      </c>
      <c r="E86" s="115"/>
      <c r="F86" s="913">
        <v>6.2</v>
      </c>
    </row>
    <row r="87" spans="1:6" x14ac:dyDescent="0.25">
      <c r="A87" s="426">
        <v>75</v>
      </c>
      <c r="B87" s="515" t="s">
        <v>19</v>
      </c>
      <c r="C87" s="1681" t="s">
        <v>113</v>
      </c>
      <c r="D87" s="545" t="s">
        <v>44</v>
      </c>
      <c r="E87" s="115"/>
      <c r="F87" s="913"/>
    </row>
    <row r="88" spans="1:6" x14ac:dyDescent="0.25">
      <c r="A88" s="426">
        <v>76</v>
      </c>
      <c r="B88" s="1006" t="s">
        <v>30</v>
      </c>
      <c r="C88" s="39"/>
      <c r="D88" s="545" t="s">
        <v>44</v>
      </c>
      <c r="E88" s="115"/>
      <c r="F88" s="913"/>
    </row>
    <row r="89" spans="1:6" x14ac:dyDescent="0.25">
      <c r="A89" s="426">
        <v>77</v>
      </c>
      <c r="B89" s="1006" t="s">
        <v>31</v>
      </c>
      <c r="C89" s="39"/>
      <c r="D89" s="545" t="s">
        <v>44</v>
      </c>
      <c r="E89" s="115"/>
      <c r="F89" s="913"/>
    </row>
    <row r="90" spans="1:6" x14ac:dyDescent="0.25">
      <c r="A90" s="426">
        <v>78</v>
      </c>
      <c r="B90" s="1006" t="s">
        <v>77</v>
      </c>
      <c r="C90" s="1681" t="str">
        <f>F17</f>
        <v>DE0001102317</v>
      </c>
      <c r="D90" s="545" t="s">
        <v>44</v>
      </c>
      <c r="E90" s="115"/>
      <c r="F90" s="913"/>
    </row>
    <row r="91" spans="1:6" x14ac:dyDescent="0.25">
      <c r="A91" s="426">
        <v>79</v>
      </c>
      <c r="B91" s="1006" t="s">
        <v>76</v>
      </c>
      <c r="C91" s="1681" t="s">
        <v>118</v>
      </c>
      <c r="D91" s="545" t="s">
        <v>44</v>
      </c>
      <c r="E91" s="1004"/>
      <c r="F91" s="913">
        <v>6.12</v>
      </c>
    </row>
    <row r="92" spans="1:6" x14ac:dyDescent="0.25">
      <c r="A92" s="426">
        <v>83</v>
      </c>
      <c r="B92" s="1006" t="s">
        <v>20</v>
      </c>
      <c r="C92" s="1690">
        <f>-C19</f>
        <v>-10000000</v>
      </c>
      <c r="D92" s="545" t="s">
        <v>44</v>
      </c>
      <c r="E92" s="115"/>
      <c r="F92" s="913" t="s">
        <v>1111</v>
      </c>
    </row>
    <row r="93" spans="1:6" x14ac:dyDescent="0.25">
      <c r="A93" s="426">
        <v>85</v>
      </c>
      <c r="B93" s="515" t="s">
        <v>21</v>
      </c>
      <c r="C93" s="1681" t="s">
        <v>99</v>
      </c>
      <c r="D93" s="545" t="s">
        <v>43</v>
      </c>
      <c r="E93" s="1004"/>
      <c r="F93" s="913">
        <v>6.5</v>
      </c>
    </row>
    <row r="94" spans="1:6" x14ac:dyDescent="0.25">
      <c r="A94" s="426">
        <v>86</v>
      </c>
      <c r="B94" s="515" t="s">
        <v>22</v>
      </c>
      <c r="C94" s="1702"/>
      <c r="D94" s="545" t="s">
        <v>43</v>
      </c>
      <c r="E94" s="717" t="s">
        <v>273</v>
      </c>
      <c r="F94" s="913">
        <v>6.6</v>
      </c>
    </row>
    <row r="95" spans="1:6" x14ac:dyDescent="0.25">
      <c r="A95" s="426">
        <v>87</v>
      </c>
      <c r="B95" s="515" t="s">
        <v>23</v>
      </c>
      <c r="C95" s="1703">
        <f>(C20/C19)*100</f>
        <v>102.13826027397259</v>
      </c>
      <c r="D95" s="545" t="s">
        <v>44</v>
      </c>
      <c r="E95" s="717" t="s">
        <v>273</v>
      </c>
      <c r="F95" s="913">
        <v>6.7</v>
      </c>
    </row>
    <row r="96" spans="1:6" x14ac:dyDescent="0.25">
      <c r="A96" s="426">
        <v>88</v>
      </c>
      <c r="B96" s="515" t="s">
        <v>24</v>
      </c>
      <c r="C96" s="1704">
        <f>C20</f>
        <v>10213826.02739726</v>
      </c>
      <c r="D96" s="545" t="s">
        <v>44</v>
      </c>
      <c r="E96" s="717" t="s">
        <v>273</v>
      </c>
      <c r="F96" s="913" t="s">
        <v>1112</v>
      </c>
    </row>
    <row r="97" spans="1:12" x14ac:dyDescent="0.25">
      <c r="A97" s="426">
        <v>89</v>
      </c>
      <c r="B97" s="515" t="s">
        <v>25</v>
      </c>
      <c r="C97" s="1013">
        <v>0</v>
      </c>
      <c r="D97" s="545" t="s">
        <v>44</v>
      </c>
      <c r="E97" s="717" t="s">
        <v>273</v>
      </c>
      <c r="F97" s="913" t="s">
        <v>1113</v>
      </c>
    </row>
    <row r="98" spans="1:12" x14ac:dyDescent="0.25">
      <c r="A98" s="426">
        <v>90</v>
      </c>
      <c r="B98" s="515" t="s">
        <v>26</v>
      </c>
      <c r="C98" s="1681" t="s">
        <v>114</v>
      </c>
      <c r="D98" s="545" t="s">
        <v>44</v>
      </c>
      <c r="E98" s="1004"/>
      <c r="F98" s="913">
        <v>6.13</v>
      </c>
    </row>
    <row r="99" spans="1:12" x14ac:dyDescent="0.25">
      <c r="A99" s="426">
        <v>91</v>
      </c>
      <c r="B99" s="515" t="s">
        <v>27</v>
      </c>
      <c r="C99" s="518" t="s">
        <v>121</v>
      </c>
      <c r="D99" s="545" t="s">
        <v>44</v>
      </c>
      <c r="E99" s="717" t="s">
        <v>273</v>
      </c>
      <c r="F99" s="913"/>
    </row>
    <row r="100" spans="1:12" x14ac:dyDescent="0.25">
      <c r="A100" s="426">
        <v>92</v>
      </c>
      <c r="B100" s="515" t="s">
        <v>28</v>
      </c>
      <c r="C100" s="1681" t="s">
        <v>115</v>
      </c>
      <c r="D100" s="545" t="s">
        <v>44</v>
      </c>
      <c r="E100" s="1004"/>
      <c r="F100" s="913">
        <v>6.11</v>
      </c>
    </row>
    <row r="101" spans="1:12" x14ac:dyDescent="0.25">
      <c r="A101" s="426">
        <v>93</v>
      </c>
      <c r="B101" s="515" t="s">
        <v>75</v>
      </c>
      <c r="C101" s="90" t="s">
        <v>119</v>
      </c>
      <c r="D101" s="545" t="s">
        <v>44</v>
      </c>
      <c r="E101" s="1004"/>
      <c r="F101" s="1647">
        <v>6.1</v>
      </c>
    </row>
    <row r="102" spans="1:12" x14ac:dyDescent="0.25">
      <c r="A102" s="426">
        <v>94</v>
      </c>
      <c r="B102" s="515" t="s">
        <v>74</v>
      </c>
      <c r="C102" s="1681" t="s">
        <v>116</v>
      </c>
      <c r="D102" s="545" t="s">
        <v>44</v>
      </c>
      <c r="E102" s="1004"/>
      <c r="F102" s="913">
        <v>6.14</v>
      </c>
    </row>
    <row r="103" spans="1:12" x14ac:dyDescent="0.25">
      <c r="A103" s="426">
        <v>95</v>
      </c>
      <c r="B103" s="1006" t="s">
        <v>38</v>
      </c>
      <c r="C103" s="966" t="b">
        <v>1</v>
      </c>
      <c r="D103" s="545" t="s">
        <v>44</v>
      </c>
      <c r="E103" s="717" t="s">
        <v>273</v>
      </c>
      <c r="F103" s="913">
        <v>6.15</v>
      </c>
    </row>
    <row r="104" spans="1:12" x14ac:dyDescent="0.25">
      <c r="A104" s="203">
        <v>96</v>
      </c>
      <c r="B104" s="526" t="s">
        <v>36</v>
      </c>
      <c r="C104" s="39"/>
      <c r="D104" s="545" t="s">
        <v>44</v>
      </c>
      <c r="E104" s="531"/>
      <c r="F104" s="913"/>
    </row>
    <row r="105" spans="1:12" x14ac:dyDescent="0.25">
      <c r="A105" s="203">
        <v>97</v>
      </c>
      <c r="B105" s="526" t="s">
        <v>32</v>
      </c>
      <c r="C105" s="39"/>
      <c r="D105" s="545" t="s">
        <v>44</v>
      </c>
      <c r="E105" s="531"/>
      <c r="F105" s="913"/>
    </row>
    <row r="106" spans="1:12" x14ac:dyDescent="0.25">
      <c r="A106" s="203">
        <v>98</v>
      </c>
      <c r="B106" s="526" t="s">
        <v>39</v>
      </c>
      <c r="C106" s="966" t="s">
        <v>47</v>
      </c>
      <c r="D106" s="934" t="s">
        <v>130</v>
      </c>
      <c r="E106" s="531"/>
      <c r="F106" s="913" t="s">
        <v>1115</v>
      </c>
    </row>
    <row r="107" spans="1:12" x14ac:dyDescent="0.25">
      <c r="A107" s="203">
        <v>99</v>
      </c>
      <c r="B107" s="526" t="s">
        <v>29</v>
      </c>
      <c r="C107" s="991" t="s">
        <v>117</v>
      </c>
      <c r="D107" s="934" t="s">
        <v>130</v>
      </c>
      <c r="E107" s="115"/>
      <c r="F107" s="913">
        <v>8.1</v>
      </c>
    </row>
    <row r="108" spans="1:12" x14ac:dyDescent="0.25">
      <c r="A108" s="134" t="s">
        <v>122</v>
      </c>
      <c r="C108" s="63">
        <v>42</v>
      </c>
      <c r="D108" s="53"/>
    </row>
    <row r="109" spans="1:12" ht="9.75" customHeight="1" x14ac:dyDescent="0.25">
      <c r="C109" s="152"/>
      <c r="D109" s="54"/>
    </row>
    <row r="110" spans="1:12" ht="13.5" customHeight="1" x14ac:dyDescent="0.25">
      <c r="A110" s="635">
        <v>1.1000000000000001</v>
      </c>
      <c r="B110" s="2228" t="s">
        <v>158</v>
      </c>
      <c r="C110" s="2229"/>
      <c r="D110" s="2229"/>
      <c r="E110" s="2229"/>
      <c r="F110" s="2230"/>
      <c r="G110" s="516"/>
      <c r="H110" s="2233"/>
      <c r="I110" s="2233"/>
      <c r="J110" s="2233"/>
      <c r="K110" s="2233"/>
      <c r="L110" s="2233"/>
    </row>
    <row r="111" spans="1:12" ht="13.5" customHeight="1" x14ac:dyDescent="0.25">
      <c r="A111" s="635">
        <v>1.2</v>
      </c>
      <c r="B111" s="2219" t="s">
        <v>518</v>
      </c>
      <c r="C111" s="2220"/>
      <c r="D111" s="2220"/>
      <c r="E111" s="2220"/>
      <c r="F111" s="2221"/>
      <c r="G111" s="516"/>
      <c r="H111" s="2231"/>
      <c r="I111" s="2231"/>
      <c r="J111" s="2231"/>
      <c r="K111" s="2231"/>
      <c r="L111" s="2231"/>
    </row>
    <row r="112" spans="1:12" ht="13.5" customHeight="1" x14ac:dyDescent="0.25">
      <c r="A112" s="635">
        <v>1.7</v>
      </c>
      <c r="B112" s="2219" t="s">
        <v>511</v>
      </c>
      <c r="C112" s="2220"/>
      <c r="D112" s="2220"/>
      <c r="E112" s="2220"/>
      <c r="F112" s="2221"/>
      <c r="G112" s="516"/>
      <c r="H112" s="2231"/>
      <c r="I112" s="2231"/>
      <c r="J112" s="2231"/>
      <c r="K112" s="2231"/>
      <c r="L112" s="2231"/>
    </row>
    <row r="113" spans="1:12" ht="13.5" customHeight="1" x14ac:dyDescent="0.25">
      <c r="A113" s="635">
        <v>1.8</v>
      </c>
      <c r="B113" s="2219" t="s">
        <v>512</v>
      </c>
      <c r="C113" s="2220"/>
      <c r="D113" s="2220"/>
      <c r="E113" s="2220"/>
      <c r="F113" s="2221"/>
      <c r="G113" s="516"/>
      <c r="H113" s="2231"/>
      <c r="I113" s="2231"/>
      <c r="J113" s="2231"/>
      <c r="K113" s="2231"/>
      <c r="L113" s="2231"/>
    </row>
    <row r="114" spans="1:12" ht="13.5" customHeight="1" x14ac:dyDescent="0.25">
      <c r="A114" s="638">
        <v>1.1000000000000001</v>
      </c>
      <c r="B114" s="2219" t="s">
        <v>382</v>
      </c>
      <c r="C114" s="2220"/>
      <c r="D114" s="2220"/>
      <c r="E114" s="2220"/>
      <c r="F114" s="2221"/>
      <c r="G114" s="1014"/>
      <c r="H114" s="2231"/>
      <c r="I114" s="2231"/>
      <c r="J114" s="2231"/>
      <c r="K114" s="2231"/>
      <c r="L114" s="2231"/>
    </row>
    <row r="115" spans="1:12" ht="13.5" customHeight="1" x14ac:dyDescent="0.25">
      <c r="A115" s="635">
        <v>1.1299999999999999</v>
      </c>
      <c r="B115" s="2223" t="s">
        <v>737</v>
      </c>
      <c r="C115" s="2223"/>
      <c r="D115" s="2223"/>
      <c r="E115" s="2223"/>
      <c r="F115" s="2223"/>
      <c r="G115" s="516"/>
      <c r="H115" s="2231"/>
      <c r="I115" s="2231"/>
      <c r="J115" s="2231"/>
      <c r="K115" s="2231"/>
      <c r="L115" s="2231"/>
    </row>
    <row r="116" spans="1:12" ht="13.5" customHeight="1" x14ac:dyDescent="0.25">
      <c r="A116" s="635">
        <v>1.17</v>
      </c>
      <c r="B116" s="2222" t="s">
        <v>633</v>
      </c>
      <c r="C116" s="2222"/>
      <c r="D116" s="2222"/>
      <c r="E116" s="2222"/>
      <c r="F116" s="2222"/>
      <c r="G116" s="516"/>
      <c r="H116" s="2231"/>
      <c r="I116" s="2231"/>
      <c r="J116" s="2231"/>
      <c r="K116" s="2231"/>
      <c r="L116" s="2231"/>
    </row>
    <row r="117" spans="1:12" ht="13.5" customHeight="1" x14ac:dyDescent="0.25">
      <c r="A117" s="635">
        <v>2.1</v>
      </c>
      <c r="B117" s="2219" t="s">
        <v>384</v>
      </c>
      <c r="C117" s="2220"/>
      <c r="D117" s="2220"/>
      <c r="E117" s="2220"/>
      <c r="F117" s="2221"/>
      <c r="G117" s="516"/>
      <c r="H117" s="2231"/>
      <c r="I117" s="2231"/>
      <c r="J117" s="2231"/>
      <c r="K117" s="2231"/>
      <c r="L117" s="2231"/>
    </row>
    <row r="118" spans="1:12" ht="13.5" customHeight="1" x14ac:dyDescent="0.25">
      <c r="A118" s="1150">
        <v>2.8</v>
      </c>
      <c r="B118" s="2225" t="s">
        <v>852</v>
      </c>
      <c r="C118" s="2226"/>
      <c r="D118" s="2226"/>
      <c r="E118" s="2226"/>
      <c r="F118" s="2227"/>
      <c r="G118" s="1148"/>
      <c r="H118" s="2232"/>
      <c r="I118" s="2232"/>
      <c r="J118" s="2232"/>
      <c r="K118" s="2232"/>
      <c r="L118" s="2232"/>
    </row>
    <row r="119" spans="1:12" ht="30" customHeight="1" x14ac:dyDescent="0.25">
      <c r="A119" s="656">
        <v>2.9</v>
      </c>
      <c r="B119" s="2224" t="s">
        <v>644</v>
      </c>
      <c r="C119" s="2224"/>
      <c r="D119" s="2224"/>
      <c r="E119" s="2224"/>
      <c r="F119" s="2224"/>
      <c r="G119" s="1015"/>
      <c r="H119" s="2232"/>
      <c r="I119" s="2232"/>
      <c r="J119" s="2232"/>
      <c r="K119" s="2232"/>
      <c r="L119" s="2232"/>
    </row>
    <row r="120" spans="1:12" x14ac:dyDescent="0.25">
      <c r="A120" s="635">
        <v>2.1800000000000002</v>
      </c>
      <c r="B120" s="2219" t="s">
        <v>856</v>
      </c>
      <c r="C120" s="2220"/>
      <c r="D120" s="2220"/>
      <c r="E120" s="2220"/>
      <c r="F120" s="2221"/>
      <c r="G120" s="516"/>
      <c r="H120" s="2231"/>
      <c r="I120" s="2231"/>
      <c r="J120" s="2231"/>
      <c r="K120" s="2231"/>
      <c r="L120" s="2231"/>
    </row>
    <row r="121" spans="1:12" ht="13.5" customHeight="1" x14ac:dyDescent="0.25">
      <c r="A121" s="635">
        <v>2.4900000000000002</v>
      </c>
      <c r="B121" s="2219" t="s">
        <v>800</v>
      </c>
      <c r="C121" s="2220"/>
      <c r="D121" s="2220"/>
      <c r="E121" s="2220"/>
      <c r="F121" s="2221"/>
      <c r="G121" s="1014"/>
      <c r="H121" s="2231"/>
      <c r="I121" s="2231"/>
      <c r="J121" s="2231"/>
      <c r="K121" s="2231"/>
      <c r="L121" s="2231"/>
    </row>
    <row r="122" spans="1:12" ht="13.5" customHeight="1" x14ac:dyDescent="0.25">
      <c r="A122" s="638">
        <v>2.5</v>
      </c>
      <c r="B122" s="2219" t="s">
        <v>848</v>
      </c>
      <c r="C122" s="2220"/>
      <c r="D122" s="2220"/>
      <c r="E122" s="2220"/>
      <c r="F122" s="2221"/>
      <c r="G122" s="1014"/>
      <c r="H122" s="1264"/>
      <c r="I122" s="1264"/>
      <c r="J122" s="1264"/>
      <c r="K122" s="1264"/>
      <c r="L122" s="1264"/>
    </row>
    <row r="123" spans="1:12" x14ac:dyDescent="0.25">
      <c r="A123" s="2216">
        <v>2.73</v>
      </c>
      <c r="B123" s="2185" t="s">
        <v>1129</v>
      </c>
      <c r="C123" s="2186"/>
      <c r="D123" s="2186"/>
      <c r="E123" s="2186"/>
      <c r="F123" s="2187"/>
      <c r="G123" s="1014"/>
      <c r="H123" s="1676"/>
      <c r="I123" s="1676"/>
      <c r="J123" s="1676"/>
      <c r="K123" s="1676"/>
      <c r="L123" s="1676"/>
    </row>
    <row r="124" spans="1:12" x14ac:dyDescent="0.25">
      <c r="A124" s="2217"/>
      <c r="B124" s="2207"/>
      <c r="C124" s="2208"/>
      <c r="D124" s="2208"/>
      <c r="E124" s="2208"/>
      <c r="F124" s="2209"/>
      <c r="G124" s="1014"/>
      <c r="H124" s="1676"/>
      <c r="I124" s="1676"/>
      <c r="J124" s="1676"/>
      <c r="K124" s="1676"/>
      <c r="L124" s="1676"/>
    </row>
    <row r="125" spans="1:12" x14ac:dyDescent="0.25">
      <c r="A125" s="2217"/>
      <c r="B125" s="2207"/>
      <c r="C125" s="2208"/>
      <c r="D125" s="2208"/>
      <c r="E125" s="2208"/>
      <c r="F125" s="2209"/>
      <c r="G125" s="1014"/>
      <c r="H125" s="1676"/>
      <c r="I125" s="1676"/>
      <c r="J125" s="1676"/>
      <c r="K125" s="1676"/>
      <c r="L125" s="1676"/>
    </row>
    <row r="126" spans="1:12" x14ac:dyDescent="0.25">
      <c r="A126" s="2218"/>
      <c r="B126" s="2210"/>
      <c r="C126" s="2211"/>
      <c r="D126" s="2211"/>
      <c r="E126" s="2211"/>
      <c r="F126" s="2212"/>
      <c r="G126" s="1014"/>
      <c r="H126" s="1676"/>
      <c r="I126" s="1676"/>
      <c r="J126" s="1676"/>
      <c r="K126" s="1676"/>
      <c r="L126" s="1676"/>
    </row>
    <row r="127" spans="1:12" x14ac:dyDescent="0.25">
      <c r="A127" s="1714">
        <v>2.83</v>
      </c>
      <c r="B127" s="2185" t="s">
        <v>1119</v>
      </c>
      <c r="C127" s="2186"/>
      <c r="D127" s="2186"/>
      <c r="E127" s="2186"/>
      <c r="F127" s="2187"/>
      <c r="G127" s="1014"/>
      <c r="H127" s="1676"/>
      <c r="I127" s="1676"/>
      <c r="J127" s="1676"/>
      <c r="K127" s="1676"/>
      <c r="L127" s="1676"/>
    </row>
    <row r="128" spans="1:12" ht="13.5" customHeight="1" x14ac:dyDescent="0.25">
      <c r="A128" s="635">
        <v>2.86</v>
      </c>
      <c r="B128" s="2219" t="s">
        <v>848</v>
      </c>
      <c r="C128" s="2220"/>
      <c r="D128" s="2220"/>
      <c r="E128" s="2220"/>
      <c r="F128" s="2221"/>
      <c r="G128" s="1014"/>
      <c r="H128" s="1143"/>
      <c r="I128" s="1143"/>
      <c r="J128" s="1143"/>
      <c r="K128" s="1143"/>
      <c r="L128" s="1143"/>
    </row>
    <row r="129" spans="1:12" ht="13.5" customHeight="1" x14ac:dyDescent="0.25">
      <c r="A129" s="635">
        <v>2.87</v>
      </c>
      <c r="B129" s="2219" t="s">
        <v>1057</v>
      </c>
      <c r="C129" s="2220"/>
      <c r="D129" s="2220"/>
      <c r="E129" s="2220"/>
      <c r="F129" s="2221"/>
      <c r="G129" s="516"/>
      <c r="H129" s="2231"/>
      <c r="I129" s="2231"/>
      <c r="J129" s="2231"/>
      <c r="K129" s="2231"/>
      <c r="L129" s="2231"/>
    </row>
    <row r="130" spans="1:12" ht="13.5" customHeight="1" x14ac:dyDescent="0.25">
      <c r="A130" s="635">
        <v>2.88</v>
      </c>
      <c r="B130" s="2222" t="s">
        <v>853</v>
      </c>
      <c r="C130" s="2222"/>
      <c r="D130" s="2222"/>
      <c r="E130" s="2222"/>
      <c r="F130" s="2222"/>
      <c r="G130" s="516"/>
      <c r="H130" s="2231"/>
      <c r="I130" s="2231"/>
      <c r="J130" s="2231"/>
      <c r="K130" s="2231"/>
      <c r="L130" s="2231"/>
    </row>
    <row r="131" spans="1:12" ht="13.5" customHeight="1" x14ac:dyDescent="0.25">
      <c r="A131" s="635">
        <v>2.89</v>
      </c>
      <c r="B131" s="2222" t="s">
        <v>255</v>
      </c>
      <c r="C131" s="2222"/>
      <c r="D131" s="2222"/>
      <c r="E131" s="2222"/>
      <c r="F131" s="2222"/>
      <c r="G131" s="516"/>
      <c r="H131" s="2231"/>
      <c r="I131" s="2231"/>
      <c r="J131" s="2231"/>
      <c r="K131" s="2231"/>
      <c r="L131" s="2231"/>
    </row>
    <row r="132" spans="1:12" ht="13.5" customHeight="1" x14ac:dyDescent="0.25">
      <c r="A132" s="635">
        <v>2.91</v>
      </c>
      <c r="B132" s="2222" t="s">
        <v>916</v>
      </c>
      <c r="C132" s="2222"/>
      <c r="D132" s="2222"/>
      <c r="E132" s="2222"/>
      <c r="F132" s="2222"/>
      <c r="G132" s="516"/>
      <c r="H132" s="2231"/>
      <c r="I132" s="2231"/>
      <c r="J132" s="2231"/>
      <c r="K132" s="2231"/>
      <c r="L132" s="2231"/>
    </row>
    <row r="133" spans="1:12" ht="13.5" customHeight="1" x14ac:dyDescent="0.25">
      <c r="A133" s="1149">
        <v>2.95</v>
      </c>
      <c r="B133" s="2224" t="s">
        <v>855</v>
      </c>
      <c r="C133" s="2224"/>
      <c r="D133" s="2224"/>
      <c r="E133" s="2224"/>
      <c r="F133" s="2224"/>
      <c r="G133" s="516"/>
      <c r="H133" s="2231"/>
      <c r="I133" s="2231"/>
      <c r="J133" s="2231"/>
      <c r="K133" s="2231"/>
      <c r="L133" s="2231"/>
    </row>
    <row r="134" spans="1:12" ht="15" customHeight="1" x14ac:dyDescent="0.25">
      <c r="B134" s="640"/>
      <c r="C134" s="640"/>
      <c r="D134" s="1257"/>
      <c r="E134" s="640"/>
      <c r="F134" s="640"/>
    </row>
  </sheetData>
  <mergeCells count="45">
    <mergeCell ref="B111:F111"/>
    <mergeCell ref="B112:F112"/>
    <mergeCell ref="A17:A18"/>
    <mergeCell ref="B17:B18"/>
    <mergeCell ref="C17:C18"/>
    <mergeCell ref="A45:D45"/>
    <mergeCell ref="H115:L115"/>
    <mergeCell ref="H116:L116"/>
    <mergeCell ref="H117:L117"/>
    <mergeCell ref="H118:L118"/>
    <mergeCell ref="H110:L110"/>
    <mergeCell ref="H111:L111"/>
    <mergeCell ref="H112:L112"/>
    <mergeCell ref="H113:L113"/>
    <mergeCell ref="H114:L114"/>
    <mergeCell ref="H119:L119"/>
    <mergeCell ref="H120:L120"/>
    <mergeCell ref="H121:L121"/>
    <mergeCell ref="H129:L129"/>
    <mergeCell ref="H130:L130"/>
    <mergeCell ref="B133:F133"/>
    <mergeCell ref="H131:L131"/>
    <mergeCell ref="H132:L132"/>
    <mergeCell ref="H133:L133"/>
    <mergeCell ref="B128:F128"/>
    <mergeCell ref="B131:F131"/>
    <mergeCell ref="B132:F132"/>
    <mergeCell ref="B129:F129"/>
    <mergeCell ref="B130:F130"/>
    <mergeCell ref="A123:A126"/>
    <mergeCell ref="B123:F126"/>
    <mergeCell ref="B127:F127"/>
    <mergeCell ref="A8:C8"/>
    <mergeCell ref="B122:F122"/>
    <mergeCell ref="B113:F113"/>
    <mergeCell ref="B114:F114"/>
    <mergeCell ref="B117:F117"/>
    <mergeCell ref="B120:F120"/>
    <mergeCell ref="B121:F121"/>
    <mergeCell ref="B116:F116"/>
    <mergeCell ref="B115:F115"/>
    <mergeCell ref="B119:F119"/>
    <mergeCell ref="B118:F118"/>
    <mergeCell ref="A26:D26"/>
    <mergeCell ref="B110:F110"/>
  </mergeCells>
  <pageMargins left="0.23622047244094491" right="0.23622047244094491" top="0.19685039370078741" bottom="0.15748031496062992" header="0.11811023622047245" footer="0.11811023622047245"/>
  <pageSetup paperSize="8" scale="60"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9">
    <tabColor theme="9" tint="0.39997558519241921"/>
    <pageSetUpPr fitToPage="1"/>
  </sheetPr>
  <dimension ref="A1:O142"/>
  <sheetViews>
    <sheetView zoomScale="75" zoomScaleNormal="75" workbookViewId="0">
      <selection activeCell="A8" sqref="A8"/>
    </sheetView>
  </sheetViews>
  <sheetFormatPr defaultColWidth="8.85546875" defaultRowHeight="15.75" x14ac:dyDescent="0.25"/>
  <cols>
    <col min="1" max="1" width="8.28515625" customWidth="1"/>
    <col min="2" max="2" width="54.42578125" bestFit="1" customWidth="1"/>
    <col min="3" max="3" width="62.85546875" bestFit="1" customWidth="1"/>
    <col min="4" max="4" width="3.140625" style="46" bestFit="1" customWidth="1"/>
    <col min="5" max="5" width="8.7109375" style="208" customWidth="1"/>
    <col min="6" max="6" width="4.140625" style="143" customWidth="1"/>
    <col min="7" max="7" width="7.7109375" customWidth="1"/>
    <col min="8" max="8" width="56" customWidth="1"/>
    <col min="9" max="9" width="3.140625" style="46" bestFit="1" customWidth="1"/>
    <col min="10" max="10" width="14.42578125" style="1921" customWidth="1"/>
    <col min="11" max="11" width="4" style="168" customWidth="1"/>
    <col min="12" max="12" width="12.42578125" customWidth="1"/>
    <col min="13" max="13" width="58.140625" customWidth="1"/>
    <col min="14" max="14" width="8.28515625" style="749" customWidth="1"/>
    <col min="15" max="15" width="29.85546875" bestFit="1" customWidth="1"/>
  </cols>
  <sheetData>
    <row r="1" spans="1:14" ht="15" x14ac:dyDescent="0.25">
      <c r="A1" s="7"/>
      <c r="B1" s="7"/>
      <c r="C1" s="7"/>
      <c r="D1" s="226"/>
      <c r="E1" s="139"/>
      <c r="F1" s="7"/>
      <c r="G1" s="7"/>
      <c r="H1" s="7"/>
      <c r="I1" s="7"/>
      <c r="J1" s="139"/>
      <c r="K1" s="7"/>
      <c r="L1" s="7"/>
      <c r="M1" s="7"/>
      <c r="N1" s="139"/>
    </row>
    <row r="2" spans="1:14" ht="15" x14ac:dyDescent="0.25">
      <c r="A2" s="7"/>
      <c r="B2" s="7"/>
      <c r="C2" s="7"/>
      <c r="D2" s="226"/>
      <c r="E2" s="139"/>
      <c r="F2" s="7"/>
      <c r="G2" s="7"/>
      <c r="H2" s="7"/>
      <c r="I2" s="7"/>
      <c r="J2" s="139"/>
      <c r="K2" s="7"/>
      <c r="L2" s="7"/>
      <c r="M2" s="7"/>
      <c r="N2" s="139"/>
    </row>
    <row r="3" spans="1:14" ht="15" x14ac:dyDescent="0.25">
      <c r="A3" s="7"/>
      <c r="B3" s="7"/>
      <c r="C3" s="7"/>
      <c r="D3" s="226"/>
      <c r="E3" s="139"/>
      <c r="F3" s="7"/>
      <c r="G3" s="7"/>
      <c r="H3" s="7"/>
      <c r="I3" s="7"/>
      <c r="J3" s="139"/>
      <c r="K3" s="7"/>
      <c r="L3" s="7"/>
      <c r="M3" s="7"/>
      <c r="N3" s="139"/>
    </row>
    <row r="4" spans="1:14" ht="18" x14ac:dyDescent="0.25">
      <c r="A4" s="7"/>
      <c r="B4" s="1001" t="s">
        <v>1295</v>
      </c>
      <c r="D4" s="7"/>
      <c r="E4" s="139"/>
      <c r="F4" s="7"/>
      <c r="G4" s="7"/>
      <c r="H4" s="7"/>
      <c r="I4" s="7"/>
      <c r="J4" s="139"/>
      <c r="K4" s="7"/>
      <c r="L4" s="7"/>
      <c r="M4" s="7"/>
      <c r="N4" s="139"/>
    </row>
    <row r="5" spans="1:14" ht="15" x14ac:dyDescent="0.25">
      <c r="A5" s="7"/>
      <c r="B5" s="7"/>
      <c r="C5" s="7"/>
      <c r="D5" s="226"/>
      <c r="E5" s="139"/>
      <c r="F5" s="7"/>
      <c r="G5" s="7"/>
      <c r="H5" s="7"/>
      <c r="I5" s="7"/>
      <c r="J5" s="139"/>
      <c r="K5" s="7"/>
      <c r="L5" s="7"/>
      <c r="M5" s="7"/>
      <c r="N5" s="139"/>
    </row>
    <row r="6" spans="1:14" ht="15" x14ac:dyDescent="0.25">
      <c r="A6" s="7"/>
      <c r="B6" s="7"/>
      <c r="D6" s="226"/>
      <c r="E6" s="139"/>
      <c r="F6" s="7"/>
      <c r="G6" s="7"/>
      <c r="H6" s="7"/>
      <c r="I6" s="7"/>
      <c r="J6" s="139"/>
      <c r="K6" s="7"/>
      <c r="L6" s="7"/>
      <c r="M6" s="7"/>
      <c r="N6" s="139"/>
    </row>
    <row r="7" spans="1:14" ht="15" x14ac:dyDescent="0.25">
      <c r="A7" s="7"/>
      <c r="B7" s="7"/>
      <c r="C7" s="7"/>
      <c r="D7" s="226"/>
      <c r="E7" s="139"/>
      <c r="F7" s="7"/>
      <c r="G7" s="7"/>
      <c r="H7" s="7"/>
      <c r="I7" s="7"/>
      <c r="J7" s="139"/>
      <c r="K7" s="7"/>
      <c r="L7" s="7"/>
      <c r="M7" s="7"/>
      <c r="N7" s="139"/>
    </row>
    <row r="8" spans="1:14" s="12" customFormat="1" x14ac:dyDescent="0.25">
      <c r="A8" s="31" t="s">
        <v>131</v>
      </c>
      <c r="D8" s="47"/>
      <c r="E8" s="1771"/>
      <c r="F8" s="737"/>
      <c r="I8" s="47"/>
      <c r="J8" s="1924"/>
      <c r="K8" s="143"/>
      <c r="N8" s="270"/>
    </row>
    <row r="9" spans="1:14" s="12" customFormat="1" x14ac:dyDescent="0.25">
      <c r="A9" s="23">
        <v>1</v>
      </c>
      <c r="B9" s="29" t="s">
        <v>127</v>
      </c>
      <c r="C9" s="1665" t="s">
        <v>1192</v>
      </c>
      <c r="D9" s="47"/>
      <c r="E9" s="208"/>
      <c r="F9" s="143"/>
      <c r="G9" s="31"/>
      <c r="I9" s="47"/>
      <c r="J9" s="1924"/>
      <c r="K9" s="143"/>
      <c r="N9" s="270"/>
    </row>
    <row r="10" spans="1:14" x14ac:dyDescent="0.25">
      <c r="A10" s="23">
        <v>2</v>
      </c>
      <c r="B10" s="29" t="s">
        <v>90</v>
      </c>
      <c r="C10" s="2038" t="s">
        <v>94</v>
      </c>
      <c r="E10" s="2320" t="s">
        <v>95</v>
      </c>
      <c r="F10" s="2568"/>
      <c r="G10" s="2321"/>
      <c r="H10" s="172" t="s">
        <v>93</v>
      </c>
      <c r="I10" s="245"/>
      <c r="J10" s="1925"/>
      <c r="K10" s="174"/>
    </row>
    <row r="11" spans="1:14" x14ac:dyDescent="0.25">
      <c r="A11" s="23">
        <v>3</v>
      </c>
      <c r="B11" s="29" t="s">
        <v>91</v>
      </c>
      <c r="C11" s="2038" t="s">
        <v>96</v>
      </c>
      <c r="E11" s="2320" t="s">
        <v>95</v>
      </c>
      <c r="F11" s="2568"/>
      <c r="G11" s="2321"/>
      <c r="H11" s="172" t="s">
        <v>97</v>
      </c>
      <c r="I11" s="245"/>
      <c r="J11" s="1925"/>
      <c r="K11" s="174"/>
    </row>
    <row r="12" spans="1:14" x14ac:dyDescent="0.25">
      <c r="A12" s="797">
        <v>4</v>
      </c>
      <c r="B12" s="710" t="s">
        <v>101</v>
      </c>
      <c r="C12" s="2036">
        <v>43941</v>
      </c>
      <c r="D12" s="226"/>
      <c r="E12" s="1811"/>
      <c r="F12" s="144"/>
      <c r="G12" s="667"/>
      <c r="H12" s="134"/>
      <c r="I12" s="809"/>
      <c r="J12" s="643"/>
      <c r="K12" s="175"/>
      <c r="L12" s="134"/>
      <c r="M12" s="7"/>
    </row>
    <row r="13" spans="1:14" x14ac:dyDescent="0.25">
      <c r="A13" s="797">
        <v>5</v>
      </c>
      <c r="B13" s="710" t="s">
        <v>123</v>
      </c>
      <c r="C13" s="668">
        <v>0.45520833333333338</v>
      </c>
      <c r="D13" s="226"/>
      <c r="E13" s="1811"/>
      <c r="F13" s="144"/>
      <c r="G13" s="667"/>
      <c r="H13" s="134"/>
      <c r="I13" s="809"/>
      <c r="J13" s="643"/>
      <c r="K13" s="175"/>
      <c r="L13" s="134"/>
      <c r="M13" s="7"/>
    </row>
    <row r="14" spans="1:14" x14ac:dyDescent="0.25">
      <c r="A14" s="797">
        <v>6</v>
      </c>
      <c r="B14" s="710" t="s">
        <v>124</v>
      </c>
      <c r="C14" s="2036" t="s">
        <v>125</v>
      </c>
      <c r="D14" s="226"/>
      <c r="E14" s="1811"/>
      <c r="F14" s="144"/>
      <c r="G14" s="667"/>
      <c r="H14" s="134"/>
      <c r="I14" s="809"/>
      <c r="J14" s="643"/>
      <c r="K14" s="175"/>
      <c r="L14" s="134"/>
      <c r="M14" s="7"/>
    </row>
    <row r="15" spans="1:14" x14ac:dyDescent="0.25">
      <c r="A15" s="797">
        <v>7</v>
      </c>
      <c r="B15" s="710" t="s">
        <v>102</v>
      </c>
      <c r="C15" s="2036">
        <v>43942</v>
      </c>
      <c r="D15" s="226"/>
      <c r="E15" s="1811"/>
      <c r="F15" s="144"/>
      <c r="G15" s="667"/>
      <c r="H15" s="134"/>
      <c r="I15" s="809"/>
      <c r="J15" s="643"/>
      <c r="K15" s="175"/>
      <c r="L15" s="134"/>
      <c r="M15" s="7"/>
    </row>
    <row r="16" spans="1:14" x14ac:dyDescent="0.25">
      <c r="A16" s="2149">
        <v>8</v>
      </c>
      <c r="B16" s="2151" t="s">
        <v>103</v>
      </c>
      <c r="C16" s="2152" t="s">
        <v>1294</v>
      </c>
      <c r="D16" s="226"/>
      <c r="E16" s="1811"/>
      <c r="F16" s="144"/>
      <c r="G16" s="667"/>
      <c r="H16" s="134"/>
      <c r="I16" s="809"/>
      <c r="J16" s="643"/>
      <c r="K16" s="175"/>
      <c r="L16" s="134"/>
      <c r="M16" s="7"/>
    </row>
    <row r="17" spans="1:15" x14ac:dyDescent="0.25">
      <c r="A17" s="2188">
        <v>9</v>
      </c>
      <c r="B17" s="2190" t="s">
        <v>85</v>
      </c>
      <c r="C17" s="2192" t="s">
        <v>98</v>
      </c>
      <c r="D17" s="226"/>
      <c r="E17" s="2303" t="s">
        <v>180</v>
      </c>
      <c r="F17" s="2335"/>
      <c r="G17" s="2304"/>
      <c r="H17" s="794" t="s">
        <v>92</v>
      </c>
      <c r="I17" s="810"/>
      <c r="J17" s="1878"/>
      <c r="K17" s="176"/>
      <c r="L17" s="7"/>
      <c r="M17" s="7"/>
      <c r="O17" s="169"/>
    </row>
    <row r="18" spans="1:15" x14ac:dyDescent="0.25">
      <c r="A18" s="2189"/>
      <c r="B18" s="2191"/>
      <c r="C18" s="2193"/>
      <c r="D18" s="226"/>
      <c r="E18" s="2303" t="s">
        <v>181</v>
      </c>
      <c r="F18" s="2335"/>
      <c r="G18" s="2304"/>
      <c r="H18" s="805" t="s">
        <v>119</v>
      </c>
      <c r="I18" s="810"/>
      <c r="J18" s="1878"/>
      <c r="K18" s="176"/>
      <c r="L18" s="723"/>
      <c r="M18" s="169"/>
      <c r="N18" s="678"/>
      <c r="O18" s="169"/>
    </row>
    <row r="19" spans="1:15" x14ac:dyDescent="0.25">
      <c r="A19" s="797">
        <v>10</v>
      </c>
      <c r="B19" s="710" t="s">
        <v>86</v>
      </c>
      <c r="C19" s="2033">
        <v>10000000</v>
      </c>
      <c r="D19" s="226"/>
      <c r="E19" s="1725"/>
      <c r="F19" s="146"/>
      <c r="G19" s="670"/>
      <c r="H19" s="134"/>
      <c r="I19" s="809"/>
      <c r="J19" s="643"/>
      <c r="K19" s="175"/>
      <c r="L19" s="134"/>
      <c r="M19" s="7"/>
    </row>
    <row r="20" spans="1:15" x14ac:dyDescent="0.25">
      <c r="A20" s="797">
        <v>11</v>
      </c>
      <c r="B20" s="710" t="s">
        <v>87</v>
      </c>
      <c r="C20" s="2033">
        <f>(C19*(H20/100))+(C19*((1.5*340)/(100*365)))</f>
        <v>10213826.02739726</v>
      </c>
      <c r="D20" s="226"/>
      <c r="E20" s="2301" t="s">
        <v>100</v>
      </c>
      <c r="F20" s="2342"/>
      <c r="G20" s="2302"/>
      <c r="H20" s="795">
        <v>100.741</v>
      </c>
      <c r="I20" s="811"/>
      <c r="J20" s="1730"/>
      <c r="K20" s="174"/>
      <c r="L20" s="134"/>
      <c r="M20" s="7"/>
    </row>
    <row r="21" spans="1:15" x14ac:dyDescent="0.25">
      <c r="A21" s="797">
        <v>12</v>
      </c>
      <c r="B21" s="710" t="s">
        <v>83</v>
      </c>
      <c r="C21" s="2033">
        <f>C20*(1-0.005)</f>
        <v>10162756.897260273</v>
      </c>
      <c r="D21" s="226"/>
      <c r="E21" s="2301" t="s">
        <v>89</v>
      </c>
      <c r="F21" s="2342"/>
      <c r="G21" s="2302"/>
      <c r="H21" s="806">
        <f>(C20-C21)/C20</f>
        <v>5.0000000000000877E-3</v>
      </c>
      <c r="I21" s="812"/>
      <c r="J21" s="1879"/>
      <c r="K21" s="177"/>
      <c r="L21" s="134"/>
      <c r="M21" s="7"/>
    </row>
    <row r="22" spans="1:15" x14ac:dyDescent="0.25">
      <c r="A22" s="797">
        <v>13</v>
      </c>
      <c r="B22" s="710" t="s">
        <v>88</v>
      </c>
      <c r="C22" s="2030" t="s">
        <v>99</v>
      </c>
      <c r="D22" s="226"/>
      <c r="E22" s="1769"/>
      <c r="F22" s="793"/>
      <c r="G22" s="231"/>
      <c r="H22" s="134"/>
      <c r="I22" s="809"/>
      <c r="J22" s="643"/>
      <c r="K22" s="175"/>
      <c r="L22" s="134"/>
      <c r="M22" s="7"/>
    </row>
    <row r="23" spans="1:15" x14ac:dyDescent="0.25">
      <c r="A23" s="797">
        <v>14</v>
      </c>
      <c r="B23" s="710" t="s">
        <v>82</v>
      </c>
      <c r="C23" s="533">
        <v>-6.1000000000000004E-3</v>
      </c>
      <c r="D23" s="226"/>
      <c r="E23" s="1812"/>
      <c r="F23" s="147"/>
      <c r="G23" s="671"/>
      <c r="H23" s="793"/>
      <c r="I23" s="809"/>
      <c r="J23" s="1840"/>
      <c r="K23" s="788"/>
      <c r="L23" s="134"/>
      <c r="M23" s="7"/>
    </row>
    <row r="24" spans="1:15" x14ac:dyDescent="0.25">
      <c r="A24" s="797">
        <v>15</v>
      </c>
      <c r="B24" s="710" t="s">
        <v>84</v>
      </c>
      <c r="C24" s="534" t="s">
        <v>250</v>
      </c>
      <c r="D24" s="226"/>
      <c r="E24" s="1725"/>
      <c r="F24" s="146"/>
      <c r="G24" s="672"/>
      <c r="H24" s="134"/>
      <c r="I24" s="809"/>
      <c r="J24" s="643"/>
      <c r="K24" s="175"/>
      <c r="L24" s="134"/>
      <c r="M24" s="7"/>
    </row>
    <row r="25" spans="1:15" x14ac:dyDescent="0.25">
      <c r="A25" s="797">
        <v>16</v>
      </c>
      <c r="B25" s="710" t="s">
        <v>306</v>
      </c>
      <c r="C25" s="96" t="s">
        <v>253</v>
      </c>
      <c r="D25" s="226"/>
      <c r="E25" s="2303" t="s">
        <v>95</v>
      </c>
      <c r="F25" s="2335"/>
      <c r="G25" s="2304"/>
      <c r="H25" s="789" t="s">
        <v>150</v>
      </c>
      <c r="I25" s="811"/>
      <c r="J25" s="1730"/>
      <c r="K25" s="174"/>
      <c r="L25" s="134"/>
      <c r="M25" s="7"/>
    </row>
    <row r="26" spans="1:15" x14ac:dyDescent="0.25">
      <c r="A26" s="155"/>
      <c r="B26" s="737"/>
      <c r="C26" s="146"/>
      <c r="D26" s="226"/>
      <c r="E26" s="1725"/>
      <c r="F26" s="146"/>
      <c r="G26" s="463"/>
      <c r="H26" s="793"/>
      <c r="I26" s="811"/>
      <c r="J26" s="1730"/>
      <c r="K26" s="174"/>
      <c r="L26" s="134"/>
      <c r="M26" s="7"/>
    </row>
    <row r="27" spans="1:15" ht="30.75" customHeight="1" x14ac:dyDescent="0.25">
      <c r="A27" s="134"/>
      <c r="B27" s="134"/>
      <c r="C27" s="63"/>
      <c r="D27" s="53"/>
      <c r="E27" s="1769"/>
      <c r="F27" s="793"/>
      <c r="G27" s="2569" t="s">
        <v>321</v>
      </c>
      <c r="H27" s="2569"/>
      <c r="I27" s="53"/>
      <c r="J27" s="270"/>
      <c r="K27" s="143"/>
      <c r="L27" s="2331" t="s">
        <v>322</v>
      </c>
      <c r="M27" s="2331"/>
      <c r="N27" s="1927"/>
      <c r="O27" s="2073" t="s">
        <v>795</v>
      </c>
    </row>
    <row r="28" spans="1:15" x14ac:dyDescent="0.25">
      <c r="A28" s="426">
        <v>1</v>
      </c>
      <c r="B28" s="515" t="s">
        <v>0</v>
      </c>
      <c r="C28" s="743" t="s">
        <v>703</v>
      </c>
      <c r="D28" s="203" t="s">
        <v>130</v>
      </c>
      <c r="E28" s="717" t="s">
        <v>273</v>
      </c>
      <c r="F28" s="746"/>
      <c r="G28" s="1833">
        <v>1</v>
      </c>
      <c r="H28" s="731" t="s">
        <v>748</v>
      </c>
      <c r="I28" s="934" t="s">
        <v>130</v>
      </c>
      <c r="J28" s="717" t="s">
        <v>273</v>
      </c>
      <c r="K28" s="746"/>
      <c r="L28" s="1833">
        <v>1</v>
      </c>
      <c r="M28" s="731" t="s">
        <v>748</v>
      </c>
      <c r="N28" s="306" t="s">
        <v>273</v>
      </c>
      <c r="O28" s="913">
        <v>1.1399999999999999</v>
      </c>
    </row>
    <row r="29" spans="1:15" x14ac:dyDescent="0.25">
      <c r="A29" s="2">
        <v>2</v>
      </c>
      <c r="B29" s="3" t="s">
        <v>1</v>
      </c>
      <c r="C29" s="1859" t="str">
        <f>H10</f>
        <v>MP6I5ZYZBEU3UXPYFY54</v>
      </c>
      <c r="D29" s="203" t="s">
        <v>130</v>
      </c>
      <c r="E29" s="199" t="s">
        <v>273</v>
      </c>
      <c r="F29" s="747"/>
      <c r="G29" s="829">
        <v>2</v>
      </c>
      <c r="H29" s="1855" t="s">
        <v>93</v>
      </c>
      <c r="I29" s="934" t="s">
        <v>130</v>
      </c>
      <c r="J29" s="762"/>
      <c r="K29" s="472"/>
      <c r="L29" s="829">
        <v>2</v>
      </c>
      <c r="M29" s="1855" t="s">
        <v>93</v>
      </c>
      <c r="N29" s="239"/>
      <c r="O29" s="913">
        <v>4.0999999999999996</v>
      </c>
    </row>
    <row r="30" spans="1:15" x14ac:dyDescent="0.25">
      <c r="A30" s="2">
        <v>3</v>
      </c>
      <c r="B30" s="3" t="s">
        <v>40</v>
      </c>
      <c r="C30" s="1859" t="str">
        <f>H10</f>
        <v>MP6I5ZYZBEU3UXPYFY54</v>
      </c>
      <c r="D30" s="203" t="s">
        <v>130</v>
      </c>
      <c r="E30" s="199"/>
      <c r="F30" s="747"/>
      <c r="G30" s="829">
        <v>3</v>
      </c>
      <c r="H30" s="1855" t="s">
        <v>93</v>
      </c>
      <c r="I30" s="934" t="s">
        <v>130</v>
      </c>
      <c r="J30" s="762"/>
      <c r="K30" s="472"/>
      <c r="L30" s="829">
        <v>3</v>
      </c>
      <c r="M30" s="1855" t="s">
        <v>93</v>
      </c>
      <c r="N30" s="239"/>
      <c r="O30" s="913">
        <v>4.0999999999999996</v>
      </c>
    </row>
    <row r="31" spans="1:15" x14ac:dyDescent="0.25">
      <c r="A31" s="2">
        <v>4</v>
      </c>
      <c r="B31" s="3" t="s">
        <v>12</v>
      </c>
      <c r="C31" s="1859" t="s">
        <v>106</v>
      </c>
      <c r="D31" s="203" t="s">
        <v>130</v>
      </c>
      <c r="E31" s="199"/>
      <c r="F31" s="747"/>
      <c r="G31" s="829">
        <v>4</v>
      </c>
      <c r="H31" s="1859" t="s">
        <v>106</v>
      </c>
      <c r="I31" s="934" t="s">
        <v>130</v>
      </c>
      <c r="J31" s="762"/>
      <c r="K31" s="472"/>
      <c r="L31" s="829">
        <v>4</v>
      </c>
      <c r="M31" s="1859" t="s">
        <v>106</v>
      </c>
      <c r="N31" s="239"/>
      <c r="O31" s="913"/>
    </row>
    <row r="32" spans="1:15" x14ac:dyDescent="0.25">
      <c r="A32" s="4">
        <v>5</v>
      </c>
      <c r="B32" s="5" t="s">
        <v>2</v>
      </c>
      <c r="C32" s="1859" t="s">
        <v>107</v>
      </c>
      <c r="D32" s="203" t="s">
        <v>130</v>
      </c>
      <c r="E32" s="199"/>
      <c r="F32" s="747"/>
      <c r="G32" s="4">
        <v>5</v>
      </c>
      <c r="H32" s="1859" t="s">
        <v>107</v>
      </c>
      <c r="I32" s="934" t="s">
        <v>130</v>
      </c>
      <c r="J32" s="762"/>
      <c r="K32" s="472"/>
      <c r="L32" s="4">
        <v>5</v>
      </c>
      <c r="M32" s="1859" t="s">
        <v>107</v>
      </c>
      <c r="N32" s="239"/>
      <c r="O32" s="913"/>
    </row>
    <row r="33" spans="1:15" x14ac:dyDescent="0.25">
      <c r="A33" s="2">
        <v>6</v>
      </c>
      <c r="B33" s="3" t="s">
        <v>419</v>
      </c>
      <c r="C33" s="39"/>
      <c r="D33" s="203" t="s">
        <v>44</v>
      </c>
      <c r="E33" s="200"/>
      <c r="F33" s="748"/>
      <c r="G33" s="829">
        <v>6</v>
      </c>
      <c r="H33" s="1856"/>
      <c r="I33" s="934" t="s">
        <v>44</v>
      </c>
      <c r="J33" s="762"/>
      <c r="K33" s="472"/>
      <c r="L33" s="829">
        <v>6</v>
      </c>
      <c r="M33" s="1856"/>
      <c r="N33" s="239"/>
      <c r="O33" s="913"/>
    </row>
    <row r="34" spans="1:15" x14ac:dyDescent="0.25">
      <c r="A34" s="2">
        <v>7</v>
      </c>
      <c r="B34" s="3" t="s">
        <v>420</v>
      </c>
      <c r="C34" s="39"/>
      <c r="D34" s="203" t="s">
        <v>43</v>
      </c>
      <c r="E34" s="200" t="s">
        <v>273</v>
      </c>
      <c r="F34" s="748"/>
      <c r="G34" s="829">
        <v>7</v>
      </c>
      <c r="H34" s="1856"/>
      <c r="I34" s="934" t="s">
        <v>43</v>
      </c>
      <c r="J34" s="762"/>
      <c r="K34" s="472"/>
      <c r="L34" s="829">
        <v>7</v>
      </c>
      <c r="M34" s="1856"/>
      <c r="N34" s="239"/>
      <c r="O34" s="913"/>
    </row>
    <row r="35" spans="1:15" x14ac:dyDescent="0.25">
      <c r="A35" s="2">
        <v>8</v>
      </c>
      <c r="B35" s="3" t="s">
        <v>421</v>
      </c>
      <c r="C35" s="39"/>
      <c r="D35" s="203" t="s">
        <v>43</v>
      </c>
      <c r="E35" s="200" t="s">
        <v>273</v>
      </c>
      <c r="F35" s="748"/>
      <c r="G35" s="829">
        <v>8</v>
      </c>
      <c r="H35" s="1856"/>
      <c r="I35" s="934" t="s">
        <v>43</v>
      </c>
      <c r="J35" s="762"/>
      <c r="K35" s="472"/>
      <c r="L35" s="829">
        <v>8</v>
      </c>
      <c r="M35" s="1856"/>
      <c r="N35" s="239"/>
      <c r="O35" s="913"/>
    </row>
    <row r="36" spans="1:15" x14ac:dyDescent="0.25">
      <c r="A36" s="2">
        <v>9</v>
      </c>
      <c r="B36" s="3" t="s">
        <v>5</v>
      </c>
      <c r="C36" s="1859" t="s">
        <v>109</v>
      </c>
      <c r="D36" s="203" t="s">
        <v>130</v>
      </c>
      <c r="E36" s="200"/>
      <c r="F36" s="748"/>
      <c r="G36" s="829">
        <v>9</v>
      </c>
      <c r="H36" s="1827" t="s">
        <v>109</v>
      </c>
      <c r="I36" s="934" t="s">
        <v>130</v>
      </c>
      <c r="J36" s="762"/>
      <c r="K36" s="472"/>
      <c r="L36" s="829">
        <v>9</v>
      </c>
      <c r="M36" s="1827" t="s">
        <v>109</v>
      </c>
      <c r="N36" s="239"/>
      <c r="O36" s="913">
        <v>6.17</v>
      </c>
    </row>
    <row r="37" spans="1:15" x14ac:dyDescent="0.25">
      <c r="A37" s="2">
        <v>10</v>
      </c>
      <c r="B37" s="3" t="s">
        <v>6</v>
      </c>
      <c r="C37" s="1855" t="s">
        <v>93</v>
      </c>
      <c r="D37" s="203" t="s">
        <v>130</v>
      </c>
      <c r="E37" s="200" t="s">
        <v>273</v>
      </c>
      <c r="F37" s="748"/>
      <c r="G37" s="829">
        <v>10</v>
      </c>
      <c r="H37" s="1827" t="s">
        <v>93</v>
      </c>
      <c r="I37" s="934" t="s">
        <v>130</v>
      </c>
      <c r="J37" s="762"/>
      <c r="K37" s="472"/>
      <c r="L37" s="829">
        <v>10</v>
      </c>
      <c r="M37" s="1827" t="s">
        <v>93</v>
      </c>
      <c r="N37" s="239"/>
      <c r="O37" s="913">
        <v>4.0999999999999996</v>
      </c>
    </row>
    <row r="38" spans="1:15" x14ac:dyDescent="0.25">
      <c r="A38" s="2">
        <v>11</v>
      </c>
      <c r="B38" s="3" t="s">
        <v>7</v>
      </c>
      <c r="C38" s="1859" t="str">
        <f>H11</f>
        <v>DL6FFRRLF74S01HE2M14</v>
      </c>
      <c r="D38" s="203" t="s">
        <v>130</v>
      </c>
      <c r="E38" s="200"/>
      <c r="F38" s="748"/>
      <c r="G38" s="829">
        <v>11</v>
      </c>
      <c r="H38" s="1827" t="s">
        <v>97</v>
      </c>
      <c r="I38" s="934" t="s">
        <v>130</v>
      </c>
      <c r="J38" s="762"/>
      <c r="K38" s="472"/>
      <c r="L38" s="829">
        <v>11</v>
      </c>
      <c r="M38" s="1827" t="s">
        <v>97</v>
      </c>
      <c r="N38" s="239"/>
      <c r="O38" s="913">
        <v>4.0999999999999996</v>
      </c>
    </row>
    <row r="39" spans="1:15" x14ac:dyDescent="0.25">
      <c r="A39" s="2">
        <v>12</v>
      </c>
      <c r="B39" s="3" t="s">
        <v>46</v>
      </c>
      <c r="C39" s="1859" t="s">
        <v>108</v>
      </c>
      <c r="D39" s="203" t="s">
        <v>130</v>
      </c>
      <c r="E39" s="200"/>
      <c r="F39" s="748"/>
      <c r="G39" s="829">
        <v>12</v>
      </c>
      <c r="H39" s="1827" t="s">
        <v>108</v>
      </c>
      <c r="I39" s="934" t="s">
        <v>130</v>
      </c>
      <c r="J39" s="762"/>
      <c r="K39" s="472"/>
      <c r="L39" s="829">
        <v>12</v>
      </c>
      <c r="M39" s="1827" t="s">
        <v>108</v>
      </c>
      <c r="N39" s="239"/>
      <c r="O39" s="913"/>
    </row>
    <row r="40" spans="1:15" x14ac:dyDescent="0.25">
      <c r="A40" s="2">
        <v>13</v>
      </c>
      <c r="B40" s="3" t="s">
        <v>8</v>
      </c>
      <c r="C40" s="1856"/>
      <c r="D40" s="203" t="s">
        <v>43</v>
      </c>
      <c r="E40" s="200" t="s">
        <v>273</v>
      </c>
      <c r="F40" s="748"/>
      <c r="G40" s="829">
        <v>13</v>
      </c>
      <c r="H40" s="1856"/>
      <c r="I40" s="934" t="s">
        <v>43</v>
      </c>
      <c r="J40" s="762"/>
      <c r="K40" s="472"/>
      <c r="L40" s="829">
        <v>13</v>
      </c>
      <c r="M40" s="1856"/>
      <c r="N40" s="239"/>
      <c r="O40" s="913">
        <v>4.0999999999999996</v>
      </c>
    </row>
    <row r="41" spans="1:15" x14ac:dyDescent="0.25">
      <c r="A41" s="2">
        <v>14</v>
      </c>
      <c r="B41" s="3" t="s">
        <v>9</v>
      </c>
      <c r="C41" s="39"/>
      <c r="D41" s="203" t="s">
        <v>43</v>
      </c>
      <c r="E41" s="200"/>
      <c r="F41" s="748"/>
      <c r="G41" s="829">
        <v>14</v>
      </c>
      <c r="H41" s="1856"/>
      <c r="I41" s="934" t="s">
        <v>43</v>
      </c>
      <c r="J41" s="762"/>
      <c r="K41" s="472"/>
      <c r="L41" s="829">
        <v>14</v>
      </c>
      <c r="M41" s="1856"/>
      <c r="N41" s="239"/>
      <c r="O41" s="913"/>
    </row>
    <row r="42" spans="1:15" x14ac:dyDescent="0.25">
      <c r="A42" s="2">
        <v>15</v>
      </c>
      <c r="B42" s="3" t="s">
        <v>10</v>
      </c>
      <c r="C42" s="39"/>
      <c r="D42" s="203" t="s">
        <v>43</v>
      </c>
      <c r="E42" s="200"/>
      <c r="F42" s="748"/>
      <c r="G42" s="829">
        <v>15</v>
      </c>
      <c r="H42" s="1856"/>
      <c r="I42" s="934" t="s">
        <v>43</v>
      </c>
      <c r="J42" s="762"/>
      <c r="K42" s="472"/>
      <c r="L42" s="829">
        <v>15</v>
      </c>
      <c r="M42" s="1856"/>
      <c r="N42" s="239"/>
      <c r="O42" s="913" t="s">
        <v>1116</v>
      </c>
    </row>
    <row r="43" spans="1:15" x14ac:dyDescent="0.25">
      <c r="A43" s="2">
        <v>16</v>
      </c>
      <c r="B43" s="3" t="s">
        <v>41</v>
      </c>
      <c r="C43" s="39"/>
      <c r="D43" s="203" t="s">
        <v>44</v>
      </c>
      <c r="E43" s="200"/>
      <c r="F43" s="748"/>
      <c r="G43" s="829">
        <v>16</v>
      </c>
      <c r="H43" s="1856"/>
      <c r="I43" s="934" t="s">
        <v>44</v>
      </c>
      <c r="J43" s="762"/>
      <c r="K43" s="472"/>
      <c r="L43" s="829">
        <v>16</v>
      </c>
      <c r="M43" s="1856"/>
      <c r="N43" s="239"/>
      <c r="O43" s="913"/>
    </row>
    <row r="44" spans="1:15" x14ac:dyDescent="0.25">
      <c r="A44" s="2">
        <v>17</v>
      </c>
      <c r="B44" s="3" t="s">
        <v>11</v>
      </c>
      <c r="C44" s="1859" t="str">
        <f>H25</f>
        <v>549300OZ46BRLZ8Y6F65</v>
      </c>
      <c r="D44" s="203" t="s">
        <v>43</v>
      </c>
      <c r="E44" s="200" t="s">
        <v>273</v>
      </c>
      <c r="F44" s="748"/>
      <c r="G44" s="829">
        <v>17</v>
      </c>
      <c r="H44" s="1827" t="s">
        <v>150</v>
      </c>
      <c r="I44" s="934" t="s">
        <v>43</v>
      </c>
      <c r="J44" s="762"/>
      <c r="K44" s="472"/>
      <c r="L44" s="829">
        <v>17</v>
      </c>
      <c r="M44" s="1827" t="s">
        <v>150</v>
      </c>
      <c r="N44" s="239"/>
      <c r="O44" s="913">
        <v>4.4000000000000004</v>
      </c>
    </row>
    <row r="45" spans="1:15" x14ac:dyDescent="0.25">
      <c r="A45" s="2">
        <v>18</v>
      </c>
      <c r="B45" s="3" t="s">
        <v>153</v>
      </c>
      <c r="C45" s="69"/>
      <c r="D45" s="203" t="s">
        <v>43</v>
      </c>
      <c r="E45" s="200"/>
      <c r="F45" s="748"/>
      <c r="G45" s="829">
        <v>18</v>
      </c>
      <c r="H45" s="69"/>
      <c r="I45" s="934" t="s">
        <v>43</v>
      </c>
      <c r="J45" s="762"/>
      <c r="K45" s="472"/>
      <c r="L45" s="829">
        <v>18</v>
      </c>
      <c r="M45" s="69"/>
      <c r="N45" s="239"/>
      <c r="O45" s="913"/>
    </row>
    <row r="46" spans="1:15" x14ac:dyDescent="0.25">
      <c r="A46" s="30"/>
      <c r="B46" s="1"/>
      <c r="C46" s="15"/>
      <c r="D46" s="1854"/>
      <c r="E46" s="305"/>
      <c r="F46" s="749"/>
      <c r="G46" s="1609"/>
      <c r="H46" s="15"/>
      <c r="I46" s="157"/>
      <c r="J46" s="1863"/>
      <c r="K46" s="1834"/>
      <c r="L46" s="1609"/>
      <c r="M46" s="15"/>
      <c r="N46" s="1863"/>
      <c r="O46" s="47"/>
    </row>
    <row r="47" spans="1:15" x14ac:dyDescent="0.25">
      <c r="A47" s="2">
        <v>1</v>
      </c>
      <c r="B47" s="3" t="s">
        <v>49</v>
      </c>
      <c r="C47" s="1859" t="s">
        <v>120</v>
      </c>
      <c r="D47" s="934" t="s">
        <v>130</v>
      </c>
      <c r="E47" s="200" t="s">
        <v>273</v>
      </c>
      <c r="F47" s="748"/>
      <c r="G47" s="829">
        <v>1</v>
      </c>
      <c r="H47" s="1855" t="s">
        <v>120</v>
      </c>
      <c r="I47" s="934" t="s">
        <v>130</v>
      </c>
      <c r="J47" s="762"/>
      <c r="K47" s="472"/>
      <c r="L47" s="829">
        <v>1</v>
      </c>
      <c r="M47" s="1855" t="s">
        <v>120</v>
      </c>
      <c r="N47" s="239"/>
      <c r="O47" s="913" t="s">
        <v>1075</v>
      </c>
    </row>
    <row r="48" spans="1:15" x14ac:dyDescent="0.25">
      <c r="A48" s="2">
        <v>2</v>
      </c>
      <c r="B48" s="3" t="s">
        <v>15</v>
      </c>
      <c r="C48" s="39"/>
      <c r="D48" s="934" t="s">
        <v>44</v>
      </c>
      <c r="E48" s="305"/>
      <c r="F48" s="749"/>
      <c r="G48" s="829">
        <v>2</v>
      </c>
      <c r="H48" s="1856"/>
      <c r="I48" s="934" t="s">
        <v>44</v>
      </c>
      <c r="J48" s="762"/>
      <c r="K48" s="472"/>
      <c r="L48" s="829">
        <v>2</v>
      </c>
      <c r="M48" s="1856"/>
      <c r="N48" s="239"/>
      <c r="O48" s="913"/>
    </row>
    <row r="49" spans="1:15" x14ac:dyDescent="0.25">
      <c r="A49" s="2">
        <v>3</v>
      </c>
      <c r="B49" s="3" t="s">
        <v>79</v>
      </c>
      <c r="C49" s="720" t="s">
        <v>614</v>
      </c>
      <c r="D49" s="934" t="s">
        <v>130</v>
      </c>
      <c r="E49" s="139"/>
      <c r="F49" s="749"/>
      <c r="G49" s="1833">
        <v>3</v>
      </c>
      <c r="H49" s="1355" t="s">
        <v>634</v>
      </c>
      <c r="I49" s="934" t="s">
        <v>130</v>
      </c>
      <c r="J49" s="328" t="s">
        <v>273</v>
      </c>
      <c r="K49" s="750"/>
      <c r="L49" s="1833">
        <v>3</v>
      </c>
      <c r="M49" s="1355" t="s">
        <v>634</v>
      </c>
      <c r="N49" s="306" t="s">
        <v>273</v>
      </c>
      <c r="O49" s="913">
        <v>9.1999999999999993</v>
      </c>
    </row>
    <row r="50" spans="1:15" x14ac:dyDescent="0.25">
      <c r="A50" s="2">
        <v>4</v>
      </c>
      <c r="B50" s="3" t="s">
        <v>34</v>
      </c>
      <c r="C50" s="1859" t="s">
        <v>110</v>
      </c>
      <c r="D50" s="934" t="s">
        <v>130</v>
      </c>
      <c r="E50" s="305"/>
      <c r="F50" s="749"/>
      <c r="G50" s="829">
        <v>4</v>
      </c>
      <c r="H50" s="1859" t="s">
        <v>110</v>
      </c>
      <c r="I50" s="934" t="s">
        <v>130</v>
      </c>
      <c r="J50" s="762"/>
      <c r="K50" s="771"/>
      <c r="L50" s="829">
        <v>4</v>
      </c>
      <c r="M50" s="1859" t="s">
        <v>110</v>
      </c>
      <c r="N50" s="239"/>
      <c r="O50" s="913" t="s">
        <v>1098</v>
      </c>
    </row>
    <row r="51" spans="1:15" x14ac:dyDescent="0.25">
      <c r="A51" s="2">
        <v>5</v>
      </c>
      <c r="B51" s="3" t="s">
        <v>16</v>
      </c>
      <c r="C51" s="1859" t="b">
        <v>0</v>
      </c>
      <c r="D51" s="934" t="s">
        <v>130</v>
      </c>
      <c r="E51" s="305"/>
      <c r="F51" s="749"/>
      <c r="G51" s="829">
        <v>5</v>
      </c>
      <c r="H51" s="1859" t="b">
        <v>0</v>
      </c>
      <c r="I51" s="934" t="s">
        <v>130</v>
      </c>
      <c r="J51" s="762"/>
      <c r="K51" s="771"/>
      <c r="L51" s="829">
        <v>5</v>
      </c>
      <c r="M51" s="1859" t="b">
        <v>0</v>
      </c>
      <c r="N51" s="239"/>
      <c r="O51" s="913" t="s">
        <v>1099</v>
      </c>
    </row>
    <row r="52" spans="1:15" x14ac:dyDescent="0.25">
      <c r="A52" s="2">
        <v>6</v>
      </c>
      <c r="B52" s="3" t="s">
        <v>50</v>
      </c>
      <c r="C52" s="39"/>
      <c r="D52" s="934" t="s">
        <v>44</v>
      </c>
      <c r="E52" s="305"/>
      <c r="F52" s="749"/>
      <c r="G52" s="829">
        <v>6</v>
      </c>
      <c r="H52" s="1856"/>
      <c r="I52" s="934" t="s">
        <v>44</v>
      </c>
      <c r="J52" s="762"/>
      <c r="K52" s="771"/>
      <c r="L52" s="829">
        <v>6</v>
      </c>
      <c r="M52" s="1856"/>
      <c r="N52" s="239"/>
      <c r="O52" s="913"/>
    </row>
    <row r="53" spans="1:15" x14ac:dyDescent="0.25">
      <c r="A53" s="2">
        <v>7</v>
      </c>
      <c r="B53" s="3" t="s">
        <v>13</v>
      </c>
      <c r="C53" s="39"/>
      <c r="D53" s="934" t="s">
        <v>44</v>
      </c>
      <c r="E53" s="305"/>
      <c r="F53" s="749"/>
      <c r="G53" s="829">
        <v>7</v>
      </c>
      <c r="H53" s="1856"/>
      <c r="I53" s="934" t="s">
        <v>44</v>
      </c>
      <c r="J53" s="762"/>
      <c r="K53" s="771"/>
      <c r="L53" s="829">
        <v>7</v>
      </c>
      <c r="M53" s="1856"/>
      <c r="N53" s="239"/>
      <c r="O53" s="913"/>
    </row>
    <row r="54" spans="1:15" x14ac:dyDescent="0.25">
      <c r="A54" s="2">
        <v>8</v>
      </c>
      <c r="B54" s="3" t="s">
        <v>14</v>
      </c>
      <c r="C54" s="1844" t="s">
        <v>169</v>
      </c>
      <c r="D54" s="934" t="s">
        <v>130</v>
      </c>
      <c r="E54" s="200" t="s">
        <v>273</v>
      </c>
      <c r="F54" s="748"/>
      <c r="G54" s="829">
        <v>8</v>
      </c>
      <c r="H54" s="1835" t="s">
        <v>169</v>
      </c>
      <c r="I54" s="934" t="s">
        <v>130</v>
      </c>
      <c r="J54" s="762"/>
      <c r="K54" s="771"/>
      <c r="L54" s="829">
        <v>8</v>
      </c>
      <c r="M54" s="1835" t="s">
        <v>169</v>
      </c>
      <c r="N54" s="239"/>
      <c r="O54" s="913" t="s">
        <v>1102</v>
      </c>
    </row>
    <row r="55" spans="1:15" x14ac:dyDescent="0.25">
      <c r="A55" s="2">
        <v>9</v>
      </c>
      <c r="B55" s="3" t="s">
        <v>51</v>
      </c>
      <c r="C55" s="1859" t="s">
        <v>104</v>
      </c>
      <c r="D55" s="934" t="s">
        <v>130</v>
      </c>
      <c r="E55" s="305"/>
      <c r="F55" s="749"/>
      <c r="G55" s="829">
        <v>9</v>
      </c>
      <c r="H55" s="1859" t="s">
        <v>104</v>
      </c>
      <c r="I55" s="934" t="s">
        <v>130</v>
      </c>
      <c r="J55" s="762"/>
      <c r="K55" s="771"/>
      <c r="L55" s="829">
        <v>9</v>
      </c>
      <c r="M55" s="1859" t="s">
        <v>104</v>
      </c>
      <c r="N55" s="239"/>
      <c r="O55" s="913" t="s">
        <v>1103</v>
      </c>
    </row>
    <row r="56" spans="1:15" x14ac:dyDescent="0.25">
      <c r="A56" s="2">
        <v>10</v>
      </c>
      <c r="B56" s="3" t="s">
        <v>35</v>
      </c>
      <c r="C56" s="39"/>
      <c r="D56" s="934" t="s">
        <v>44</v>
      </c>
      <c r="E56" s="305"/>
      <c r="F56" s="749"/>
      <c r="G56" s="829">
        <v>10</v>
      </c>
      <c r="H56" s="1856"/>
      <c r="I56" s="934" t="s">
        <v>44</v>
      </c>
      <c r="J56" s="762"/>
      <c r="K56" s="771"/>
      <c r="L56" s="829">
        <v>10</v>
      </c>
      <c r="M56" s="1856"/>
      <c r="N56" s="239"/>
      <c r="O56" s="913" t="s">
        <v>1104</v>
      </c>
    </row>
    <row r="57" spans="1:15" x14ac:dyDescent="0.25">
      <c r="A57" s="2">
        <v>11</v>
      </c>
      <c r="B57" s="3" t="s">
        <v>52</v>
      </c>
      <c r="C57" s="1859">
        <v>2011</v>
      </c>
      <c r="D57" s="934" t="s">
        <v>44</v>
      </c>
      <c r="E57" s="305"/>
      <c r="F57" s="749"/>
      <c r="G57" s="829">
        <v>11</v>
      </c>
      <c r="H57" s="1859">
        <v>2011</v>
      </c>
      <c r="I57" s="934" t="s">
        <v>44</v>
      </c>
      <c r="J57" s="762"/>
      <c r="K57" s="771"/>
      <c r="L57" s="829">
        <v>11</v>
      </c>
      <c r="M57" s="1859">
        <v>2011</v>
      </c>
      <c r="N57" s="239"/>
      <c r="O57" s="913" t="s">
        <v>1104</v>
      </c>
    </row>
    <row r="58" spans="1:15" x14ac:dyDescent="0.25">
      <c r="A58" s="2">
        <v>12</v>
      </c>
      <c r="B58" s="3" t="s">
        <v>53</v>
      </c>
      <c r="C58" s="1846" t="s">
        <v>612</v>
      </c>
      <c r="D58" s="934" t="s">
        <v>130</v>
      </c>
      <c r="E58" s="139"/>
      <c r="F58" s="749"/>
      <c r="G58" s="1833">
        <v>12</v>
      </c>
      <c r="H58" s="1846" t="str">
        <f>C58</f>
        <v>2020-04-20T10:55:30Z</v>
      </c>
      <c r="I58" s="934" t="s">
        <v>130</v>
      </c>
      <c r="J58" s="763"/>
      <c r="K58" s="772"/>
      <c r="L58" s="1833">
        <v>12</v>
      </c>
      <c r="M58" s="1846" t="str">
        <f>C58</f>
        <v>2020-04-20T10:55:30Z</v>
      </c>
      <c r="N58" s="1928"/>
      <c r="O58" s="913" t="s">
        <v>1105</v>
      </c>
    </row>
    <row r="59" spans="1:15" x14ac:dyDescent="0.25">
      <c r="A59" s="2">
        <v>13</v>
      </c>
      <c r="B59" s="3" t="s">
        <v>54</v>
      </c>
      <c r="C59" s="720" t="s">
        <v>614</v>
      </c>
      <c r="D59" s="934" t="s">
        <v>130</v>
      </c>
      <c r="E59" s="139"/>
      <c r="F59" s="749"/>
      <c r="G59" s="1833">
        <v>13</v>
      </c>
      <c r="H59" s="232" t="s">
        <v>614</v>
      </c>
      <c r="I59" s="934" t="s">
        <v>130</v>
      </c>
      <c r="J59" s="764"/>
      <c r="K59" s="773"/>
      <c r="L59" s="1833">
        <v>13</v>
      </c>
      <c r="M59" s="232" t="s">
        <v>614</v>
      </c>
      <c r="N59" s="1929"/>
      <c r="O59" s="913"/>
    </row>
    <row r="60" spans="1:15" x14ac:dyDescent="0.25">
      <c r="A60" s="2">
        <v>14</v>
      </c>
      <c r="B60" s="3" t="s">
        <v>37</v>
      </c>
      <c r="C60" s="744" t="s">
        <v>744</v>
      </c>
      <c r="D60" s="934" t="s">
        <v>44</v>
      </c>
      <c r="E60" s="328"/>
      <c r="F60" s="749"/>
      <c r="G60" s="1833">
        <v>14</v>
      </c>
      <c r="H60" s="1623" t="s">
        <v>745</v>
      </c>
      <c r="I60" s="934" t="s">
        <v>44</v>
      </c>
      <c r="J60" s="765"/>
      <c r="K60" s="774"/>
      <c r="L60" s="1833">
        <v>14</v>
      </c>
      <c r="M60" s="1623" t="s">
        <v>745</v>
      </c>
      <c r="N60" s="1930"/>
      <c r="O60" s="913"/>
    </row>
    <row r="61" spans="1:15" x14ac:dyDescent="0.25">
      <c r="A61" s="2">
        <v>15</v>
      </c>
      <c r="B61" s="3" t="s">
        <v>55</v>
      </c>
      <c r="C61" s="1851" t="s">
        <v>901</v>
      </c>
      <c r="D61" s="934" t="s">
        <v>723</v>
      </c>
      <c r="E61" s="139"/>
      <c r="F61" s="749"/>
      <c r="G61" s="1833">
        <v>15</v>
      </c>
      <c r="H61" s="1162" t="s">
        <v>591</v>
      </c>
      <c r="I61" s="934" t="s">
        <v>723</v>
      </c>
      <c r="J61" s="762"/>
      <c r="K61" s="771"/>
      <c r="L61" s="1833">
        <v>15</v>
      </c>
      <c r="M61" s="1162" t="s">
        <v>591</v>
      </c>
      <c r="N61" s="1815"/>
      <c r="O61" s="913"/>
    </row>
    <row r="62" spans="1:15" x14ac:dyDescent="0.25">
      <c r="A62" s="2">
        <v>16</v>
      </c>
      <c r="B62" s="3" t="s">
        <v>56</v>
      </c>
      <c r="C62" s="1621">
        <v>64</v>
      </c>
      <c r="D62" s="934" t="s">
        <v>44</v>
      </c>
      <c r="E62" s="328" t="s">
        <v>273</v>
      </c>
      <c r="F62" s="750"/>
      <c r="G62" s="1833">
        <v>16</v>
      </c>
      <c r="H62" s="1628"/>
      <c r="I62" s="934" t="s">
        <v>44</v>
      </c>
      <c r="J62" s="765"/>
      <c r="K62" s="774"/>
      <c r="L62" s="1833">
        <v>16</v>
      </c>
      <c r="M62" s="1621">
        <v>64</v>
      </c>
      <c r="N62" s="1930"/>
      <c r="O62" s="913">
        <v>5.3</v>
      </c>
    </row>
    <row r="63" spans="1:15" x14ac:dyDescent="0.25">
      <c r="A63" s="2">
        <v>17</v>
      </c>
      <c r="B63" s="3" t="s">
        <v>57</v>
      </c>
      <c r="C63" s="1910" t="s">
        <v>634</v>
      </c>
      <c r="D63" s="934" t="s">
        <v>43</v>
      </c>
      <c r="E63" s="200" t="s">
        <v>273</v>
      </c>
      <c r="F63" s="748"/>
      <c r="G63" s="829">
        <v>17</v>
      </c>
      <c r="H63" s="91"/>
      <c r="I63" s="934" t="s">
        <v>43</v>
      </c>
      <c r="J63" s="765"/>
      <c r="K63" s="774"/>
      <c r="L63" s="829">
        <v>17</v>
      </c>
      <c r="M63" s="1622" t="s">
        <v>635</v>
      </c>
      <c r="N63" s="200" t="s">
        <v>273</v>
      </c>
      <c r="O63" s="913">
        <v>5.4</v>
      </c>
    </row>
    <row r="64" spans="1:15" x14ac:dyDescent="0.25">
      <c r="A64" s="2">
        <v>18</v>
      </c>
      <c r="B64" s="3" t="s">
        <v>129</v>
      </c>
      <c r="C64" s="1859" t="s">
        <v>105</v>
      </c>
      <c r="D64" s="934" t="s">
        <v>130</v>
      </c>
      <c r="E64" s="200" t="s">
        <v>273</v>
      </c>
      <c r="F64" s="748"/>
      <c r="G64" s="829">
        <v>18</v>
      </c>
      <c r="H64" s="1859" t="s">
        <v>105</v>
      </c>
      <c r="I64" s="934" t="s">
        <v>130</v>
      </c>
      <c r="J64" s="762"/>
      <c r="K64" s="771"/>
      <c r="L64" s="829">
        <v>18</v>
      </c>
      <c r="M64" s="1859" t="s">
        <v>105</v>
      </c>
      <c r="N64" s="239"/>
      <c r="O64" s="913">
        <v>6.3</v>
      </c>
    </row>
    <row r="65" spans="1:15" x14ac:dyDescent="0.25">
      <c r="A65" s="2">
        <v>19</v>
      </c>
      <c r="B65" s="3" t="s">
        <v>17</v>
      </c>
      <c r="C65" s="1859" t="b">
        <v>0</v>
      </c>
      <c r="D65" s="934" t="s">
        <v>130</v>
      </c>
      <c r="E65" s="305"/>
      <c r="F65" s="749"/>
      <c r="G65" s="829">
        <v>19</v>
      </c>
      <c r="H65" s="1859" t="b">
        <v>0</v>
      </c>
      <c r="I65" s="934" t="s">
        <v>130</v>
      </c>
      <c r="J65" s="762"/>
      <c r="K65" s="771"/>
      <c r="L65" s="829">
        <v>19</v>
      </c>
      <c r="M65" s="1859" t="b">
        <v>0</v>
      </c>
      <c r="N65" s="239"/>
      <c r="O65" s="913"/>
    </row>
    <row r="66" spans="1:15" x14ac:dyDescent="0.25">
      <c r="A66" s="2">
        <v>20</v>
      </c>
      <c r="B66" s="3" t="s">
        <v>18</v>
      </c>
      <c r="C66" s="1859" t="s">
        <v>111</v>
      </c>
      <c r="D66" s="545" t="s">
        <v>130</v>
      </c>
      <c r="E66" s="200" t="s">
        <v>273</v>
      </c>
      <c r="F66" s="748"/>
      <c r="G66" s="829">
        <v>20</v>
      </c>
      <c r="H66" s="1859" t="s">
        <v>111</v>
      </c>
      <c r="I66" s="934" t="s">
        <v>130</v>
      </c>
      <c r="J66" s="762"/>
      <c r="K66" s="771"/>
      <c r="L66" s="829">
        <v>20</v>
      </c>
      <c r="M66" s="1859" t="s">
        <v>111</v>
      </c>
      <c r="N66" s="239"/>
      <c r="O66" s="913"/>
    </row>
    <row r="67" spans="1:15" x14ac:dyDescent="0.25">
      <c r="A67" s="2">
        <v>21</v>
      </c>
      <c r="B67" s="3" t="s">
        <v>58</v>
      </c>
      <c r="C67" s="1350" t="b">
        <v>0</v>
      </c>
      <c r="D67" s="934" t="s">
        <v>130</v>
      </c>
      <c r="E67" s="328"/>
      <c r="F67" s="748"/>
      <c r="G67" s="829">
        <v>21</v>
      </c>
      <c r="H67" s="1600"/>
      <c r="I67" s="934" t="s">
        <v>130</v>
      </c>
      <c r="J67" s="762"/>
      <c r="K67" s="771"/>
      <c r="L67" s="829">
        <v>21</v>
      </c>
      <c r="M67" s="1600"/>
      <c r="N67" s="1815"/>
      <c r="O67" s="913" t="s">
        <v>1106</v>
      </c>
    </row>
    <row r="68" spans="1:15" x14ac:dyDescent="0.25">
      <c r="A68" s="2">
        <v>22</v>
      </c>
      <c r="B68" s="3" t="s">
        <v>619</v>
      </c>
      <c r="C68" s="1861" t="s">
        <v>251</v>
      </c>
      <c r="D68" s="934" t="s">
        <v>130</v>
      </c>
      <c r="E68" s="328" t="s">
        <v>273</v>
      </c>
      <c r="F68" s="748"/>
      <c r="G68" s="829">
        <v>22</v>
      </c>
      <c r="H68" s="1862" t="s">
        <v>195</v>
      </c>
      <c r="I68" s="934" t="s">
        <v>130</v>
      </c>
      <c r="J68" s="200" t="s">
        <v>273</v>
      </c>
      <c r="K68" s="750"/>
      <c r="L68" s="829">
        <v>22</v>
      </c>
      <c r="M68" s="1862" t="s">
        <v>251</v>
      </c>
      <c r="N68" s="200" t="s">
        <v>273</v>
      </c>
      <c r="O68" s="913" t="s">
        <v>1082</v>
      </c>
    </row>
    <row r="69" spans="1:15" x14ac:dyDescent="0.25">
      <c r="A69" s="2">
        <v>23</v>
      </c>
      <c r="B69" s="3" t="s">
        <v>59</v>
      </c>
      <c r="C69" s="41">
        <f>C23</f>
        <v>-6.1000000000000004E-3</v>
      </c>
      <c r="D69" s="934" t="s">
        <v>44</v>
      </c>
      <c r="E69" s="99"/>
      <c r="F69" s="643"/>
      <c r="G69" s="829">
        <v>23</v>
      </c>
      <c r="H69" s="1624">
        <v>-2.5000000000000001E-3</v>
      </c>
      <c r="I69" s="934" t="s">
        <v>44</v>
      </c>
      <c r="J69" s="200" t="s">
        <v>273</v>
      </c>
      <c r="K69" s="775"/>
      <c r="L69" s="829">
        <v>23</v>
      </c>
      <c r="M69" s="1624">
        <v>-2.5000000000000001E-3</v>
      </c>
      <c r="N69" s="1931"/>
      <c r="O69" s="913" t="s">
        <v>1107</v>
      </c>
    </row>
    <row r="70" spans="1:15" x14ac:dyDescent="0.25">
      <c r="A70" s="2">
        <v>24</v>
      </c>
      <c r="B70" s="3" t="s">
        <v>60</v>
      </c>
      <c r="C70" s="1859" t="s">
        <v>112</v>
      </c>
      <c r="D70" s="934" t="s">
        <v>44</v>
      </c>
      <c r="E70" s="99"/>
      <c r="F70" s="643"/>
      <c r="G70" s="829">
        <v>24</v>
      </c>
      <c r="H70" s="1859" t="s">
        <v>112</v>
      </c>
      <c r="I70" s="934" t="s">
        <v>44</v>
      </c>
      <c r="J70" s="762"/>
      <c r="K70" s="771"/>
      <c r="L70" s="829">
        <v>24</v>
      </c>
      <c r="M70" s="1859" t="s">
        <v>112</v>
      </c>
      <c r="N70" s="239"/>
      <c r="O70" s="913"/>
    </row>
    <row r="71" spans="1:15" x14ac:dyDescent="0.25">
      <c r="A71" s="2">
        <v>25</v>
      </c>
      <c r="B71" s="3" t="s">
        <v>61</v>
      </c>
      <c r="C71" s="39"/>
      <c r="D71" s="934" t="s">
        <v>44</v>
      </c>
      <c r="E71" s="99"/>
      <c r="F71" s="643"/>
      <c r="G71" s="829">
        <v>25</v>
      </c>
      <c r="H71" s="1856"/>
      <c r="I71" s="934" t="s">
        <v>44</v>
      </c>
      <c r="J71" s="762"/>
      <c r="K71" s="771"/>
      <c r="L71" s="829">
        <v>25</v>
      </c>
      <c r="M71" s="1845"/>
      <c r="N71" s="239"/>
      <c r="O71" s="913"/>
    </row>
    <row r="72" spans="1:15" x14ac:dyDescent="0.25">
      <c r="A72" s="2">
        <v>26</v>
      </c>
      <c r="B72" s="3" t="s">
        <v>62</v>
      </c>
      <c r="C72" s="39"/>
      <c r="D72" s="934" t="s">
        <v>44</v>
      </c>
      <c r="E72" s="99"/>
      <c r="F72" s="643"/>
      <c r="G72" s="829">
        <v>26</v>
      </c>
      <c r="H72" s="1856"/>
      <c r="I72" s="934" t="s">
        <v>44</v>
      </c>
      <c r="J72" s="762"/>
      <c r="K72" s="771"/>
      <c r="L72" s="829">
        <v>26</v>
      </c>
      <c r="M72" s="1845"/>
      <c r="N72" s="239"/>
      <c r="O72" s="913"/>
    </row>
    <row r="73" spans="1:15" x14ac:dyDescent="0.25">
      <c r="A73" s="2">
        <v>27</v>
      </c>
      <c r="B73" s="3" t="s">
        <v>63</v>
      </c>
      <c r="C73" s="39"/>
      <c r="D73" s="934" t="s">
        <v>44</v>
      </c>
      <c r="E73" s="99"/>
      <c r="F73" s="643"/>
      <c r="G73" s="829">
        <v>27</v>
      </c>
      <c r="H73" s="1856"/>
      <c r="I73" s="934" t="s">
        <v>44</v>
      </c>
      <c r="J73" s="762"/>
      <c r="K73" s="771"/>
      <c r="L73" s="829">
        <v>27</v>
      </c>
      <c r="M73" s="1845"/>
      <c r="N73" s="239"/>
      <c r="O73" s="913"/>
    </row>
    <row r="74" spans="1:15" x14ac:dyDescent="0.25">
      <c r="A74" s="2">
        <v>28</v>
      </c>
      <c r="B74" s="3" t="s">
        <v>64</v>
      </c>
      <c r="C74" s="39"/>
      <c r="D74" s="934" t="s">
        <v>44</v>
      </c>
      <c r="E74" s="99"/>
      <c r="F74" s="643"/>
      <c r="G74" s="829">
        <v>28</v>
      </c>
      <c r="H74" s="1856"/>
      <c r="I74" s="934" t="s">
        <v>44</v>
      </c>
      <c r="J74" s="762"/>
      <c r="K74" s="771"/>
      <c r="L74" s="829">
        <v>28</v>
      </c>
      <c r="M74" s="1845"/>
      <c r="N74" s="239"/>
      <c r="O74" s="913"/>
    </row>
    <row r="75" spans="1:15" x14ac:dyDescent="0.25">
      <c r="A75" s="2">
        <v>29</v>
      </c>
      <c r="B75" s="3" t="s">
        <v>65</v>
      </c>
      <c r="C75" s="39"/>
      <c r="D75" s="934" t="s">
        <v>44</v>
      </c>
      <c r="E75" s="99"/>
      <c r="F75" s="643"/>
      <c r="G75" s="829">
        <v>29</v>
      </c>
      <c r="H75" s="1856"/>
      <c r="I75" s="934" t="s">
        <v>44</v>
      </c>
      <c r="J75" s="762"/>
      <c r="K75" s="771"/>
      <c r="L75" s="829">
        <v>29</v>
      </c>
      <c r="M75" s="1845"/>
      <c r="N75" s="239"/>
      <c r="O75" s="913"/>
    </row>
    <row r="76" spans="1:15" x14ac:dyDescent="0.25">
      <c r="A76" s="2">
        <v>30</v>
      </c>
      <c r="B76" s="3" t="s">
        <v>66</v>
      </c>
      <c r="C76" s="39"/>
      <c r="D76" s="934" t="s">
        <v>44</v>
      </c>
      <c r="E76" s="99"/>
      <c r="F76" s="643"/>
      <c r="G76" s="829">
        <v>30</v>
      </c>
      <c r="H76" s="1856"/>
      <c r="I76" s="934" t="s">
        <v>44</v>
      </c>
      <c r="J76" s="762"/>
      <c r="K76" s="771"/>
      <c r="L76" s="829">
        <v>30</v>
      </c>
      <c r="M76" s="1845"/>
      <c r="N76" s="239"/>
      <c r="O76" s="913"/>
    </row>
    <row r="77" spans="1:15" x14ac:dyDescent="0.25">
      <c r="A77" s="2">
        <v>31</v>
      </c>
      <c r="B77" s="3" t="s">
        <v>67</v>
      </c>
      <c r="C77" s="39"/>
      <c r="D77" s="934" t="s">
        <v>44</v>
      </c>
      <c r="E77" s="99"/>
      <c r="F77" s="643"/>
      <c r="G77" s="829">
        <v>31</v>
      </c>
      <c r="H77" s="1856"/>
      <c r="I77" s="934" t="s">
        <v>44</v>
      </c>
      <c r="J77" s="762"/>
      <c r="K77" s="771"/>
      <c r="L77" s="829">
        <v>31</v>
      </c>
      <c r="M77" s="1845"/>
      <c r="N77" s="239"/>
      <c r="O77" s="913"/>
    </row>
    <row r="78" spans="1:15" x14ac:dyDescent="0.25">
      <c r="A78" s="2">
        <v>32</v>
      </c>
      <c r="B78" s="3" t="s">
        <v>68</v>
      </c>
      <c r="C78" s="39"/>
      <c r="D78" s="934" t="s">
        <v>44</v>
      </c>
      <c r="E78" s="99"/>
      <c r="F78" s="643"/>
      <c r="G78" s="829">
        <v>32</v>
      </c>
      <c r="H78" s="1856"/>
      <c r="I78" s="934" t="s">
        <v>44</v>
      </c>
      <c r="J78" s="762"/>
      <c r="K78" s="771"/>
      <c r="L78" s="829">
        <v>32</v>
      </c>
      <c r="M78" s="1845"/>
      <c r="N78" s="239"/>
      <c r="O78" s="913"/>
    </row>
    <row r="79" spans="1:15" x14ac:dyDescent="0.25">
      <c r="A79" s="2">
        <v>35</v>
      </c>
      <c r="B79" s="3" t="s">
        <v>72</v>
      </c>
      <c r="C79" s="39"/>
      <c r="D79" s="934" t="s">
        <v>43</v>
      </c>
      <c r="E79" s="99"/>
      <c r="F79" s="643"/>
      <c r="G79" s="829">
        <v>35</v>
      </c>
      <c r="H79" s="1856"/>
      <c r="I79" s="545" t="s">
        <v>43</v>
      </c>
      <c r="J79" s="762"/>
      <c r="K79" s="771"/>
      <c r="L79" s="829">
        <v>35</v>
      </c>
      <c r="M79" s="1845"/>
      <c r="N79" s="239"/>
      <c r="O79" s="913"/>
    </row>
    <row r="80" spans="1:15" x14ac:dyDescent="0.25">
      <c r="A80" s="2">
        <v>36</v>
      </c>
      <c r="B80" s="3" t="s">
        <v>73</v>
      </c>
      <c r="C80" s="39"/>
      <c r="D80" s="934" t="s">
        <v>44</v>
      </c>
      <c r="E80" s="99"/>
      <c r="F80" s="643"/>
      <c r="G80" s="829">
        <v>36</v>
      </c>
      <c r="H80" s="1856"/>
      <c r="I80" s="545" t="s">
        <v>44</v>
      </c>
      <c r="J80" s="762"/>
      <c r="K80" s="771"/>
      <c r="L80" s="829">
        <v>36</v>
      </c>
      <c r="M80" s="1845"/>
      <c r="N80" s="239"/>
      <c r="O80" s="913"/>
    </row>
    <row r="81" spans="1:15" x14ac:dyDescent="0.25">
      <c r="A81" s="2">
        <v>37</v>
      </c>
      <c r="B81" s="3" t="s">
        <v>69</v>
      </c>
      <c r="C81" s="42">
        <f>C21</f>
        <v>10162756.897260273</v>
      </c>
      <c r="D81" s="934" t="s">
        <v>130</v>
      </c>
      <c r="E81" s="99"/>
      <c r="F81" s="643"/>
      <c r="G81" s="829">
        <v>37</v>
      </c>
      <c r="H81" s="1857">
        <f>C81</f>
        <v>10162756.897260273</v>
      </c>
      <c r="I81" s="934" t="s">
        <v>130</v>
      </c>
      <c r="J81" s="766"/>
      <c r="K81" s="776"/>
      <c r="L81" s="829">
        <v>37</v>
      </c>
      <c r="M81" s="1857">
        <f>H81</f>
        <v>10162756.897260273</v>
      </c>
      <c r="N81" s="1932"/>
      <c r="O81" s="913" t="s">
        <v>1108</v>
      </c>
    </row>
    <row r="82" spans="1:15" x14ac:dyDescent="0.25">
      <c r="A82" s="2">
        <v>38</v>
      </c>
      <c r="B82" s="3" t="s">
        <v>70</v>
      </c>
      <c r="C82" s="534">
        <v>10161551.48</v>
      </c>
      <c r="D82" s="934" t="s">
        <v>44</v>
      </c>
      <c r="E82" s="200" t="s">
        <v>273</v>
      </c>
      <c r="F82" s="748"/>
      <c r="G82" s="829">
        <v>38</v>
      </c>
      <c r="H82" s="534">
        <f>H81*(1+((H69*92)/(100*360)))</f>
        <v>10162691.968535651</v>
      </c>
      <c r="I82" s="934" t="s">
        <v>44</v>
      </c>
      <c r="J82" s="200"/>
      <c r="K82" s="748"/>
      <c r="L82" s="829">
        <v>38</v>
      </c>
      <c r="M82" s="534">
        <f>M81*(1+((M69*92)/(100*360)))</f>
        <v>10162691.968535651</v>
      </c>
      <c r="N82" s="1932"/>
      <c r="O82" s="913">
        <v>5.7</v>
      </c>
    </row>
    <row r="83" spans="1:15" x14ac:dyDescent="0.25">
      <c r="A83" s="2">
        <v>39</v>
      </c>
      <c r="B83" s="3" t="s">
        <v>71</v>
      </c>
      <c r="C83" s="1859" t="str">
        <f>C22</f>
        <v>EUR</v>
      </c>
      <c r="D83" s="934" t="s">
        <v>130</v>
      </c>
      <c r="E83" s="99"/>
      <c r="F83" s="643"/>
      <c r="G83" s="829">
        <v>39</v>
      </c>
      <c r="H83" s="1827" t="s">
        <v>99</v>
      </c>
      <c r="I83" s="934" t="s">
        <v>130</v>
      </c>
      <c r="J83" s="762"/>
      <c r="K83" s="771"/>
      <c r="L83" s="829">
        <v>39</v>
      </c>
      <c r="M83" s="1827" t="s">
        <v>99</v>
      </c>
      <c r="N83" s="239"/>
      <c r="O83" s="913">
        <v>5.5</v>
      </c>
    </row>
    <row r="84" spans="1:15" x14ac:dyDescent="0.25">
      <c r="A84" s="2">
        <v>73</v>
      </c>
      <c r="B84" s="3" t="s">
        <v>81</v>
      </c>
      <c r="C84" s="1350" t="b">
        <v>1</v>
      </c>
      <c r="D84" s="545" t="s">
        <v>130</v>
      </c>
      <c r="E84" s="200" t="s">
        <v>273</v>
      </c>
      <c r="F84" s="643"/>
      <c r="G84" s="829">
        <v>73</v>
      </c>
      <c r="H84" s="1350" t="b">
        <v>1</v>
      </c>
      <c r="I84" s="934" t="s">
        <v>130</v>
      </c>
      <c r="J84" s="762"/>
      <c r="K84" s="771"/>
      <c r="L84" s="829">
        <v>73</v>
      </c>
      <c r="M84" s="1350" t="b">
        <v>1</v>
      </c>
      <c r="N84" s="239"/>
      <c r="O84" s="913">
        <v>6.1</v>
      </c>
    </row>
    <row r="85" spans="1:15" x14ac:dyDescent="0.25">
      <c r="A85" s="2">
        <v>74</v>
      </c>
      <c r="B85" s="3" t="s">
        <v>78</v>
      </c>
      <c r="C85" s="1851" t="s">
        <v>901</v>
      </c>
      <c r="D85" s="1255" t="s">
        <v>723</v>
      </c>
      <c r="E85" s="99"/>
      <c r="F85" s="643"/>
      <c r="G85" s="829">
        <v>74</v>
      </c>
      <c r="H85" s="1162" t="s">
        <v>591</v>
      </c>
      <c r="I85" s="1255" t="s">
        <v>723</v>
      </c>
      <c r="J85" s="764"/>
      <c r="K85" s="773"/>
      <c r="L85" s="829">
        <v>74</v>
      </c>
      <c r="M85" s="1162" t="s">
        <v>591</v>
      </c>
      <c r="N85" s="238"/>
      <c r="O85" s="913">
        <v>6.2</v>
      </c>
    </row>
    <row r="86" spans="1:15" x14ac:dyDescent="0.25">
      <c r="A86" s="2">
        <v>75</v>
      </c>
      <c r="B86" s="3" t="s">
        <v>19</v>
      </c>
      <c r="C86" s="1859" t="s">
        <v>113</v>
      </c>
      <c r="D86" s="545" t="s">
        <v>44</v>
      </c>
      <c r="E86" s="99"/>
      <c r="F86" s="643"/>
      <c r="G86" s="829">
        <v>75</v>
      </c>
      <c r="H86" s="1162" t="s">
        <v>591</v>
      </c>
      <c r="I86" s="1255" t="s">
        <v>723</v>
      </c>
      <c r="J86" s="762"/>
      <c r="K86" s="771"/>
      <c r="L86" s="1833">
        <v>75</v>
      </c>
      <c r="M86" s="1162" t="s">
        <v>591</v>
      </c>
      <c r="N86" s="239"/>
      <c r="O86" s="913"/>
    </row>
    <row r="87" spans="1:15" x14ac:dyDescent="0.25">
      <c r="A87" s="2">
        <v>76</v>
      </c>
      <c r="B87" s="9" t="s">
        <v>30</v>
      </c>
      <c r="C87" s="39"/>
      <c r="D87" s="545" t="s">
        <v>44</v>
      </c>
      <c r="E87" s="99"/>
      <c r="F87" s="643"/>
      <c r="G87" s="829">
        <v>76</v>
      </c>
      <c r="H87" s="1162" t="s">
        <v>591</v>
      </c>
      <c r="I87" s="1255" t="s">
        <v>723</v>
      </c>
      <c r="J87" s="762"/>
      <c r="K87" s="771"/>
      <c r="L87" s="1833">
        <v>76</v>
      </c>
      <c r="M87" s="1162" t="s">
        <v>591</v>
      </c>
      <c r="N87" s="239"/>
      <c r="O87" s="913"/>
    </row>
    <row r="88" spans="1:15" x14ac:dyDescent="0.25">
      <c r="A88" s="2">
        <v>77</v>
      </c>
      <c r="B88" s="9" t="s">
        <v>31</v>
      </c>
      <c r="C88" s="39"/>
      <c r="D88" s="545" t="s">
        <v>44</v>
      </c>
      <c r="E88" s="99"/>
      <c r="F88" s="643"/>
      <c r="G88" s="829">
        <v>77</v>
      </c>
      <c r="H88" s="1162" t="s">
        <v>591</v>
      </c>
      <c r="I88" s="1255" t="s">
        <v>723</v>
      </c>
      <c r="J88" s="762"/>
      <c r="K88" s="771"/>
      <c r="L88" s="1833">
        <v>77</v>
      </c>
      <c r="M88" s="1162" t="s">
        <v>591</v>
      </c>
      <c r="N88" s="239"/>
      <c r="O88" s="913"/>
    </row>
    <row r="89" spans="1:15" x14ac:dyDescent="0.25">
      <c r="A89" s="2">
        <v>78</v>
      </c>
      <c r="B89" s="9" t="s">
        <v>77</v>
      </c>
      <c r="C89" s="1859" t="str">
        <f>H17</f>
        <v>DE0001102317</v>
      </c>
      <c r="D89" s="545" t="s">
        <v>44</v>
      </c>
      <c r="E89" s="99"/>
      <c r="F89" s="643"/>
      <c r="G89" s="829">
        <v>78</v>
      </c>
      <c r="H89" s="1162" t="s">
        <v>591</v>
      </c>
      <c r="I89" s="1255" t="s">
        <v>723</v>
      </c>
      <c r="J89" s="762"/>
      <c r="K89" s="771"/>
      <c r="L89" s="1833">
        <v>78</v>
      </c>
      <c r="M89" s="1162" t="s">
        <v>591</v>
      </c>
      <c r="N89" s="239"/>
      <c r="O89" s="913"/>
    </row>
    <row r="90" spans="1:15" x14ac:dyDescent="0.25">
      <c r="A90" s="2">
        <v>79</v>
      </c>
      <c r="B90" s="9" t="s">
        <v>76</v>
      </c>
      <c r="C90" s="1859" t="s">
        <v>118</v>
      </c>
      <c r="D90" s="545" t="s">
        <v>44</v>
      </c>
      <c r="E90" s="99"/>
      <c r="F90" s="643"/>
      <c r="G90" s="829">
        <v>79</v>
      </c>
      <c r="H90" s="1162" t="s">
        <v>591</v>
      </c>
      <c r="I90" s="1255" t="s">
        <v>723</v>
      </c>
      <c r="J90" s="762"/>
      <c r="K90" s="771"/>
      <c r="L90" s="1833">
        <v>79</v>
      </c>
      <c r="M90" s="1162" t="s">
        <v>591</v>
      </c>
      <c r="N90" s="239"/>
      <c r="O90" s="913">
        <v>6.12</v>
      </c>
    </row>
    <row r="91" spans="1:15" x14ac:dyDescent="0.25">
      <c r="A91" s="2">
        <v>83</v>
      </c>
      <c r="B91" s="9" t="s">
        <v>20</v>
      </c>
      <c r="C91" s="1727">
        <f>-C19</f>
        <v>-10000000</v>
      </c>
      <c r="D91" s="545" t="s">
        <v>44</v>
      </c>
      <c r="E91" s="200" t="s">
        <v>273</v>
      </c>
      <c r="F91" s="643"/>
      <c r="G91" s="829">
        <v>83</v>
      </c>
      <c r="H91" s="1162" t="s">
        <v>591</v>
      </c>
      <c r="I91" s="1255" t="s">
        <v>723</v>
      </c>
      <c r="J91" s="766"/>
      <c r="K91" s="776"/>
      <c r="L91" s="1833">
        <v>83</v>
      </c>
      <c r="M91" s="1162" t="s">
        <v>591</v>
      </c>
      <c r="N91" s="1933"/>
      <c r="O91" s="913" t="s">
        <v>1111</v>
      </c>
    </row>
    <row r="92" spans="1:15" x14ac:dyDescent="0.25">
      <c r="A92" s="2">
        <v>85</v>
      </c>
      <c r="B92" s="3" t="s">
        <v>21</v>
      </c>
      <c r="C92" s="1859" t="s">
        <v>99</v>
      </c>
      <c r="D92" s="545" t="s">
        <v>43</v>
      </c>
      <c r="E92" s="99"/>
      <c r="F92" s="643"/>
      <c r="G92" s="829">
        <v>85</v>
      </c>
      <c r="H92" s="1162" t="s">
        <v>591</v>
      </c>
      <c r="I92" s="1255" t="s">
        <v>723</v>
      </c>
      <c r="J92" s="762"/>
      <c r="K92" s="771"/>
      <c r="L92" s="1833">
        <v>85</v>
      </c>
      <c r="M92" s="1162" t="s">
        <v>591</v>
      </c>
      <c r="N92" s="239"/>
      <c r="O92" s="913">
        <v>6.5</v>
      </c>
    </row>
    <row r="93" spans="1:15" x14ac:dyDescent="0.25">
      <c r="A93" s="2">
        <v>86</v>
      </c>
      <c r="B93" s="3" t="s">
        <v>22</v>
      </c>
      <c r="C93" s="39"/>
      <c r="D93" s="545" t="s">
        <v>43</v>
      </c>
      <c r="E93" s="200" t="s">
        <v>273</v>
      </c>
      <c r="F93" s="643"/>
      <c r="G93" s="829">
        <v>86</v>
      </c>
      <c r="H93" s="1162" t="s">
        <v>591</v>
      </c>
      <c r="I93" s="1255" t="s">
        <v>723</v>
      </c>
      <c r="J93" s="762"/>
      <c r="K93" s="771"/>
      <c r="L93" s="1833">
        <v>86</v>
      </c>
      <c r="M93" s="1162" t="s">
        <v>591</v>
      </c>
      <c r="N93" s="239"/>
      <c r="O93" s="913">
        <v>6.6</v>
      </c>
    </row>
    <row r="94" spans="1:15" x14ac:dyDescent="0.25">
      <c r="A94" s="2">
        <v>87</v>
      </c>
      <c r="B94" s="3" t="s">
        <v>23</v>
      </c>
      <c r="C94" s="123">
        <f>(C20/C19)*100</f>
        <v>102.13826027397259</v>
      </c>
      <c r="D94" s="545" t="s">
        <v>44</v>
      </c>
      <c r="E94" s="200" t="s">
        <v>273</v>
      </c>
      <c r="F94" s="748"/>
      <c r="G94" s="829">
        <v>87</v>
      </c>
      <c r="H94" s="1162" t="s">
        <v>591</v>
      </c>
      <c r="I94" s="1255" t="s">
        <v>723</v>
      </c>
      <c r="J94" s="767"/>
      <c r="K94" s="777"/>
      <c r="L94" s="1833">
        <v>87</v>
      </c>
      <c r="M94" s="1162" t="s">
        <v>591</v>
      </c>
      <c r="N94" s="1934"/>
      <c r="O94" s="913">
        <v>6.7</v>
      </c>
    </row>
    <row r="95" spans="1:15" x14ac:dyDescent="0.25">
      <c r="A95" s="2">
        <v>88</v>
      </c>
      <c r="B95" s="3" t="s">
        <v>24</v>
      </c>
      <c r="C95" s="1847">
        <f>C20</f>
        <v>10213826.02739726</v>
      </c>
      <c r="D95" s="545" t="s">
        <v>44</v>
      </c>
      <c r="E95" s="200" t="s">
        <v>273</v>
      </c>
      <c r="F95" s="748"/>
      <c r="G95" s="829">
        <v>88</v>
      </c>
      <c r="H95" s="1162" t="s">
        <v>591</v>
      </c>
      <c r="I95" s="1255" t="s">
        <v>723</v>
      </c>
      <c r="J95" s="766"/>
      <c r="K95" s="776"/>
      <c r="L95" s="1833">
        <v>88</v>
      </c>
      <c r="M95" s="1162" t="s">
        <v>591</v>
      </c>
      <c r="N95" s="1933"/>
      <c r="O95" s="913" t="s">
        <v>1112</v>
      </c>
    </row>
    <row r="96" spans="1:15" x14ac:dyDescent="0.25">
      <c r="A96" s="2">
        <v>89</v>
      </c>
      <c r="B96" s="3" t="s">
        <v>25</v>
      </c>
      <c r="C96" s="43">
        <v>0.5</v>
      </c>
      <c r="D96" s="545" t="s">
        <v>44</v>
      </c>
      <c r="E96" s="305"/>
      <c r="F96" s="749"/>
      <c r="G96" s="829">
        <v>89</v>
      </c>
      <c r="H96" s="1162" t="s">
        <v>591</v>
      </c>
      <c r="I96" s="1255" t="s">
        <v>723</v>
      </c>
      <c r="J96" s="768"/>
      <c r="K96" s="778"/>
      <c r="L96" s="1833">
        <v>89</v>
      </c>
      <c r="M96" s="1162" t="s">
        <v>591</v>
      </c>
      <c r="N96" s="1935"/>
      <c r="O96" s="913" t="s">
        <v>1113</v>
      </c>
    </row>
    <row r="97" spans="1:15" x14ac:dyDescent="0.25">
      <c r="A97" s="2">
        <v>90</v>
      </c>
      <c r="B97" s="3" t="s">
        <v>26</v>
      </c>
      <c r="C97" s="1859" t="s">
        <v>114</v>
      </c>
      <c r="D97" s="545" t="s">
        <v>44</v>
      </c>
      <c r="E97" s="305"/>
      <c r="F97" s="749"/>
      <c r="G97" s="829">
        <v>90</v>
      </c>
      <c r="H97" s="1162" t="s">
        <v>591</v>
      </c>
      <c r="I97" s="1255" t="s">
        <v>723</v>
      </c>
      <c r="J97" s="762"/>
      <c r="K97" s="771"/>
      <c r="L97" s="1833">
        <v>90</v>
      </c>
      <c r="M97" s="1162" t="s">
        <v>591</v>
      </c>
      <c r="N97" s="239"/>
      <c r="O97" s="913">
        <v>6.13</v>
      </c>
    </row>
    <row r="98" spans="1:15" x14ac:dyDescent="0.25">
      <c r="A98" s="2">
        <v>91</v>
      </c>
      <c r="B98" s="3" t="s">
        <v>27</v>
      </c>
      <c r="C98" s="228" t="s">
        <v>121</v>
      </c>
      <c r="D98" s="545" t="s">
        <v>44</v>
      </c>
      <c r="E98" s="200" t="s">
        <v>273</v>
      </c>
      <c r="F98" s="748"/>
      <c r="G98" s="829">
        <v>91</v>
      </c>
      <c r="H98" s="1162" t="s">
        <v>591</v>
      </c>
      <c r="I98" s="1255" t="s">
        <v>723</v>
      </c>
      <c r="J98" s="769"/>
      <c r="K98" s="779"/>
      <c r="L98" s="1833">
        <v>91</v>
      </c>
      <c r="M98" s="1162" t="s">
        <v>591</v>
      </c>
      <c r="N98" s="1936"/>
      <c r="O98" s="913"/>
    </row>
    <row r="99" spans="1:15" x14ac:dyDescent="0.25">
      <c r="A99" s="2">
        <v>92</v>
      </c>
      <c r="B99" s="3" t="s">
        <v>28</v>
      </c>
      <c r="C99" s="1859" t="s">
        <v>115</v>
      </c>
      <c r="D99" s="545" t="s">
        <v>44</v>
      </c>
      <c r="E99" s="305"/>
      <c r="F99" s="749"/>
      <c r="G99" s="829">
        <v>92</v>
      </c>
      <c r="H99" s="1162" t="s">
        <v>591</v>
      </c>
      <c r="I99" s="1255" t="s">
        <v>723</v>
      </c>
      <c r="J99" s="762"/>
      <c r="K99" s="771"/>
      <c r="L99" s="1833">
        <v>92</v>
      </c>
      <c r="M99" s="1162" t="s">
        <v>591</v>
      </c>
      <c r="N99" s="239"/>
      <c r="O99" s="913">
        <v>6.11</v>
      </c>
    </row>
    <row r="100" spans="1:15" x14ac:dyDescent="0.25">
      <c r="A100" s="2">
        <v>93</v>
      </c>
      <c r="B100" s="3" t="s">
        <v>75</v>
      </c>
      <c r="C100" s="45" t="s">
        <v>119</v>
      </c>
      <c r="D100" s="545" t="s">
        <v>44</v>
      </c>
      <c r="E100" s="305"/>
      <c r="F100" s="749"/>
      <c r="G100" s="829">
        <v>93</v>
      </c>
      <c r="H100" s="1162" t="s">
        <v>591</v>
      </c>
      <c r="I100" s="1255" t="s">
        <v>723</v>
      </c>
      <c r="J100" s="770"/>
      <c r="K100" s="780"/>
      <c r="L100" s="1833">
        <v>93</v>
      </c>
      <c r="M100" s="1162" t="s">
        <v>591</v>
      </c>
      <c r="N100" s="1937"/>
      <c r="O100" s="1647">
        <v>6.1</v>
      </c>
    </row>
    <row r="101" spans="1:15" x14ac:dyDescent="0.25">
      <c r="A101" s="2">
        <v>94</v>
      </c>
      <c r="B101" s="3" t="s">
        <v>74</v>
      </c>
      <c r="C101" s="1859" t="s">
        <v>116</v>
      </c>
      <c r="D101" s="545" t="s">
        <v>44</v>
      </c>
      <c r="E101" s="305"/>
      <c r="F101" s="749"/>
      <c r="G101" s="829">
        <v>94</v>
      </c>
      <c r="H101" s="1162" t="s">
        <v>591</v>
      </c>
      <c r="I101" s="1255" t="s">
        <v>723</v>
      </c>
      <c r="J101" s="762"/>
      <c r="K101" s="771"/>
      <c r="L101" s="1833">
        <v>94</v>
      </c>
      <c r="M101" s="1162" t="s">
        <v>591</v>
      </c>
      <c r="N101" s="239"/>
      <c r="O101" s="913">
        <v>6.14</v>
      </c>
    </row>
    <row r="102" spans="1:15" x14ac:dyDescent="0.25">
      <c r="A102" s="2">
        <v>95</v>
      </c>
      <c r="B102" s="9" t="s">
        <v>38</v>
      </c>
      <c r="C102" s="1859" t="b">
        <v>1</v>
      </c>
      <c r="D102" s="545" t="s">
        <v>44</v>
      </c>
      <c r="E102" s="200" t="s">
        <v>273</v>
      </c>
      <c r="F102" s="748"/>
      <c r="G102" s="829">
        <v>95</v>
      </c>
      <c r="H102" s="1162" t="s">
        <v>591</v>
      </c>
      <c r="I102" s="1255" t="s">
        <v>723</v>
      </c>
      <c r="J102" s="762"/>
      <c r="K102" s="771"/>
      <c r="L102" s="1833">
        <v>95</v>
      </c>
      <c r="M102" s="1162" t="s">
        <v>591</v>
      </c>
      <c r="N102" s="239"/>
      <c r="O102" s="913">
        <v>6.15</v>
      </c>
    </row>
    <row r="103" spans="1:15" x14ac:dyDescent="0.25">
      <c r="A103" s="16">
        <v>96</v>
      </c>
      <c r="B103" s="10" t="s">
        <v>36</v>
      </c>
      <c r="C103" s="39"/>
      <c r="D103" s="545" t="s">
        <v>44</v>
      </c>
      <c r="F103" s="270"/>
      <c r="G103" s="16">
        <v>96</v>
      </c>
      <c r="H103" s="1162" t="s">
        <v>591</v>
      </c>
      <c r="I103" s="1255" t="s">
        <v>723</v>
      </c>
      <c r="J103" s="762"/>
      <c r="K103" s="771"/>
      <c r="L103" s="203">
        <v>96</v>
      </c>
      <c r="M103" s="1162" t="s">
        <v>591</v>
      </c>
      <c r="N103" s="239"/>
      <c r="O103" s="913"/>
    </row>
    <row r="104" spans="1:15" x14ac:dyDescent="0.25">
      <c r="A104" s="16">
        <v>97</v>
      </c>
      <c r="B104" s="10" t="s">
        <v>32</v>
      </c>
      <c r="C104" s="39"/>
      <c r="D104" s="545" t="s">
        <v>44</v>
      </c>
      <c r="F104" s="270"/>
      <c r="G104" s="16">
        <v>97</v>
      </c>
      <c r="H104" s="1162" t="s">
        <v>591</v>
      </c>
      <c r="I104" s="1255" t="s">
        <v>723</v>
      </c>
      <c r="J104" s="762"/>
      <c r="K104" s="771"/>
      <c r="L104" s="203">
        <v>97</v>
      </c>
      <c r="M104" s="1162" t="s">
        <v>591</v>
      </c>
      <c r="N104" s="239"/>
      <c r="O104" s="913"/>
    </row>
    <row r="105" spans="1:15" x14ac:dyDescent="0.25">
      <c r="A105" s="16">
        <v>98</v>
      </c>
      <c r="B105" s="10" t="s">
        <v>39</v>
      </c>
      <c r="C105" s="1859" t="s">
        <v>47</v>
      </c>
      <c r="D105" s="934" t="s">
        <v>130</v>
      </c>
      <c r="E105" s="99"/>
      <c r="F105" s="643"/>
      <c r="G105" s="16">
        <v>98</v>
      </c>
      <c r="H105" s="1860" t="s">
        <v>42</v>
      </c>
      <c r="I105" s="934" t="s">
        <v>130</v>
      </c>
      <c r="J105" s="200" t="s">
        <v>273</v>
      </c>
      <c r="K105" s="748"/>
      <c r="L105" s="16">
        <v>98</v>
      </c>
      <c r="M105" s="1860" t="s">
        <v>42</v>
      </c>
      <c r="N105" s="200" t="s">
        <v>273</v>
      </c>
      <c r="O105" s="913" t="s">
        <v>1115</v>
      </c>
    </row>
    <row r="106" spans="1:15" x14ac:dyDescent="0.25">
      <c r="A106" s="16">
        <v>99</v>
      </c>
      <c r="B106" s="10" t="s">
        <v>29</v>
      </c>
      <c r="C106" s="38" t="s">
        <v>117</v>
      </c>
      <c r="D106" s="934" t="s">
        <v>130</v>
      </c>
      <c r="E106" s="99"/>
      <c r="F106" s="643"/>
      <c r="G106" s="16">
        <v>99</v>
      </c>
      <c r="H106" s="172" t="s">
        <v>117</v>
      </c>
      <c r="I106" s="934" t="s">
        <v>130</v>
      </c>
      <c r="J106" s="762"/>
      <c r="K106" s="771"/>
      <c r="L106" s="16">
        <v>99</v>
      </c>
      <c r="M106" s="172" t="s">
        <v>117</v>
      </c>
      <c r="N106" s="239"/>
      <c r="O106" s="913">
        <v>8.1</v>
      </c>
    </row>
    <row r="107" spans="1:15" x14ac:dyDescent="0.25">
      <c r="A107" s="12" t="s">
        <v>122</v>
      </c>
      <c r="C107" s="15">
        <v>49</v>
      </c>
      <c r="D107" s="53"/>
      <c r="G107" s="12"/>
      <c r="H107" s="15">
        <v>32</v>
      </c>
      <c r="L107" s="12"/>
      <c r="M107" s="15">
        <v>32</v>
      </c>
      <c r="N107" s="1863"/>
    </row>
    <row r="108" spans="1:15" x14ac:dyDescent="0.25">
      <c r="A108" s="7"/>
      <c r="B108" s="7"/>
      <c r="C108" s="152"/>
      <c r="D108" s="54"/>
      <c r="E108" s="815"/>
      <c r="G108" s="745" t="s">
        <v>793</v>
      </c>
      <c r="H108" s="745"/>
      <c r="I108" s="745"/>
      <c r="J108" s="1926"/>
      <c r="K108" s="745"/>
      <c r="L108" s="745"/>
      <c r="M108" s="7"/>
    </row>
    <row r="109" spans="1:15" x14ac:dyDescent="0.25">
      <c r="A109" s="635">
        <v>1.1000000000000001</v>
      </c>
      <c r="B109" s="2257" t="s">
        <v>158</v>
      </c>
      <c r="C109" s="2257"/>
      <c r="D109" s="2257"/>
      <c r="E109" s="2257"/>
      <c r="F109" s="1841"/>
      <c r="G109" s="635">
        <v>1.1000000000000001</v>
      </c>
      <c r="H109" s="2503" t="s">
        <v>392</v>
      </c>
      <c r="I109" s="2503"/>
      <c r="J109" s="2503"/>
      <c r="K109" s="759"/>
      <c r="L109" s="635">
        <v>1.1000000000000001</v>
      </c>
      <c r="M109" s="2503" t="s">
        <v>392</v>
      </c>
      <c r="N109" s="2503"/>
      <c r="O109" s="341"/>
    </row>
    <row r="110" spans="1:15" ht="15.75" customHeight="1" x14ac:dyDescent="0.25">
      <c r="A110" s="635">
        <v>1.2</v>
      </c>
      <c r="B110" s="2222" t="s">
        <v>303</v>
      </c>
      <c r="C110" s="2222"/>
      <c r="D110" s="2222"/>
      <c r="E110" s="2222"/>
      <c r="F110" s="1840"/>
      <c r="G110" s="2336">
        <v>2.2999999999999998</v>
      </c>
      <c r="H110" s="2567" t="s">
        <v>941</v>
      </c>
      <c r="I110" s="2226"/>
      <c r="J110" s="2227"/>
      <c r="K110" s="1923"/>
      <c r="L110" s="2336">
        <v>2.2999999999999998</v>
      </c>
      <c r="M110" s="2553" t="s">
        <v>941</v>
      </c>
      <c r="N110" s="2187"/>
      <c r="O110" s="297"/>
    </row>
    <row r="111" spans="1:15" x14ac:dyDescent="0.25">
      <c r="A111" s="635">
        <v>1.7</v>
      </c>
      <c r="B111" s="2222" t="s">
        <v>380</v>
      </c>
      <c r="C111" s="2222"/>
      <c r="D111" s="2222"/>
      <c r="E111" s="2222"/>
      <c r="F111" s="1840"/>
      <c r="G111" s="2338"/>
      <c r="H111" s="2239"/>
      <c r="I111" s="2240"/>
      <c r="J111" s="2241"/>
      <c r="K111" s="1923"/>
      <c r="L111" s="2338"/>
      <c r="M111" s="2207"/>
      <c r="N111" s="2209"/>
      <c r="O111" s="297"/>
    </row>
    <row r="112" spans="1:15" ht="15.75" customHeight="1" x14ac:dyDescent="0.25">
      <c r="A112" s="635">
        <v>1.8</v>
      </c>
      <c r="B112" s="2222" t="s">
        <v>381</v>
      </c>
      <c r="C112" s="2222"/>
      <c r="D112" s="2222"/>
      <c r="E112" s="2222"/>
      <c r="F112" s="1840"/>
      <c r="G112" s="2338"/>
      <c r="H112" s="2239"/>
      <c r="I112" s="2240"/>
      <c r="J112" s="2241"/>
      <c r="K112" s="1923"/>
      <c r="L112" s="2338"/>
      <c r="M112" s="2207"/>
      <c r="N112" s="2209"/>
      <c r="O112" s="340"/>
    </row>
    <row r="113" spans="1:15" x14ac:dyDescent="0.25">
      <c r="A113" s="638">
        <v>1.1000000000000001</v>
      </c>
      <c r="B113" s="2222" t="s">
        <v>382</v>
      </c>
      <c r="C113" s="2222"/>
      <c r="D113" s="2222"/>
      <c r="E113" s="2222"/>
      <c r="F113" s="1840"/>
      <c r="G113" s="2337"/>
      <c r="H113" s="2242"/>
      <c r="I113" s="2243"/>
      <c r="J113" s="2244"/>
      <c r="K113" s="1923"/>
      <c r="L113" s="2337"/>
      <c r="M113" s="2210"/>
      <c r="N113" s="2212"/>
      <c r="O113" s="340"/>
    </row>
    <row r="114" spans="1:15" x14ac:dyDescent="0.25">
      <c r="A114" s="635">
        <v>1.1299999999999999</v>
      </c>
      <c r="B114" s="2222" t="s">
        <v>737</v>
      </c>
      <c r="C114" s="2222"/>
      <c r="D114" s="2222"/>
      <c r="E114" s="2222"/>
      <c r="F114" s="1840"/>
      <c r="G114" s="2566">
        <v>2.2200000000000002</v>
      </c>
      <c r="H114" s="2224" t="s">
        <v>393</v>
      </c>
      <c r="I114" s="2224"/>
      <c r="J114" s="2224"/>
      <c r="K114" s="752"/>
      <c r="L114" s="2336">
        <v>2.17</v>
      </c>
      <c r="M114" s="2185" t="s">
        <v>749</v>
      </c>
      <c r="N114" s="2187"/>
    </row>
    <row r="115" spans="1:15" x14ac:dyDescent="0.25">
      <c r="A115" s="635">
        <v>1.17</v>
      </c>
      <c r="B115" s="2222" t="s">
        <v>383</v>
      </c>
      <c r="C115" s="2222"/>
      <c r="D115" s="2222"/>
      <c r="E115" s="2222"/>
      <c r="F115" s="484"/>
      <c r="G115" s="2566"/>
      <c r="H115" s="2224"/>
      <c r="I115" s="2224"/>
      <c r="J115" s="2224"/>
      <c r="K115" s="749"/>
      <c r="L115" s="2337"/>
      <c r="M115" s="2210"/>
      <c r="N115" s="2212"/>
    </row>
    <row r="116" spans="1:15" x14ac:dyDescent="0.25">
      <c r="A116" s="635">
        <v>2.1</v>
      </c>
      <c r="B116" s="2222" t="s">
        <v>384</v>
      </c>
      <c r="C116" s="2222"/>
      <c r="D116" s="2222"/>
      <c r="E116" s="2222"/>
      <c r="F116" s="1840"/>
      <c r="G116" s="2155">
        <v>2.23</v>
      </c>
      <c r="H116" s="2222" t="s">
        <v>1299</v>
      </c>
      <c r="I116" s="2222"/>
      <c r="J116" s="2222"/>
      <c r="K116" s="749"/>
      <c r="L116" s="2566">
        <v>2.2200000000000002</v>
      </c>
      <c r="M116" s="2224" t="s">
        <v>394</v>
      </c>
      <c r="N116" s="2224"/>
    </row>
    <row r="117" spans="1:15" x14ac:dyDescent="0.25">
      <c r="A117" s="2435">
        <v>2.8</v>
      </c>
      <c r="B117" s="2224" t="s">
        <v>513</v>
      </c>
      <c r="C117" s="2224"/>
      <c r="D117" s="2224"/>
      <c r="E117" s="2224"/>
      <c r="F117" s="484"/>
      <c r="G117" s="139"/>
      <c r="H117" s="139"/>
      <c r="I117" s="139"/>
      <c r="J117" s="749"/>
      <c r="K117" s="749"/>
      <c r="L117" s="2566"/>
      <c r="M117" s="2224"/>
      <c r="N117" s="2224"/>
    </row>
    <row r="118" spans="1:15" x14ac:dyDescent="0.25">
      <c r="A118" s="2437"/>
      <c r="B118" s="2224"/>
      <c r="C118" s="2224"/>
      <c r="D118" s="2224"/>
      <c r="E118" s="2224"/>
      <c r="F118" s="1840"/>
      <c r="G118" s="1829"/>
      <c r="H118" s="1829"/>
      <c r="I118" s="139"/>
      <c r="J118" s="749"/>
      <c r="K118" s="749"/>
      <c r="L118" s="2155">
        <v>2.23</v>
      </c>
      <c r="M118" s="2222" t="s">
        <v>1299</v>
      </c>
      <c r="N118" s="2222"/>
      <c r="O118" s="646"/>
    </row>
    <row r="119" spans="1:15" x14ac:dyDescent="0.25">
      <c r="A119" s="2258">
        <v>2.16</v>
      </c>
      <c r="B119" s="2225" t="s">
        <v>1193</v>
      </c>
      <c r="C119" s="2226"/>
      <c r="D119" s="2226"/>
      <c r="E119" s="2227"/>
      <c r="F119" s="1840"/>
      <c r="G119" s="1829"/>
      <c r="H119" s="1829"/>
      <c r="I119" s="139"/>
      <c r="J119" s="749"/>
      <c r="K119" s="749"/>
      <c r="L119" s="139"/>
      <c r="M119" s="139"/>
    </row>
    <row r="120" spans="1:15" x14ac:dyDescent="0.25">
      <c r="A120" s="2273"/>
      <c r="B120" s="2239"/>
      <c r="C120" s="2240"/>
      <c r="D120" s="2240"/>
      <c r="E120" s="2241"/>
      <c r="F120" s="1840"/>
      <c r="G120" s="139"/>
      <c r="H120" s="139"/>
      <c r="I120" s="139"/>
      <c r="J120" s="749"/>
      <c r="K120" s="749"/>
      <c r="L120" s="139"/>
      <c r="M120" s="139"/>
    </row>
    <row r="121" spans="1:15" x14ac:dyDescent="0.25">
      <c r="A121" s="2273"/>
      <c r="B121" s="2239"/>
      <c r="C121" s="2240"/>
      <c r="D121" s="2240"/>
      <c r="E121" s="2241"/>
      <c r="F121" s="2034"/>
      <c r="G121" s="139"/>
      <c r="H121" s="139"/>
      <c r="I121" s="139"/>
      <c r="J121" s="749"/>
      <c r="K121" s="749"/>
      <c r="L121" s="139"/>
      <c r="M121" s="139"/>
    </row>
    <row r="122" spans="1:15" x14ac:dyDescent="0.25">
      <c r="A122" s="2273"/>
      <c r="B122" s="2239"/>
      <c r="C122" s="2240"/>
      <c r="D122" s="2240"/>
      <c r="E122" s="2241"/>
      <c r="F122" s="1840"/>
      <c r="G122" s="139"/>
      <c r="H122" s="139"/>
      <c r="I122" s="139"/>
      <c r="J122" s="749"/>
      <c r="K122" s="749"/>
      <c r="L122" s="139"/>
      <c r="M122" s="139"/>
    </row>
    <row r="123" spans="1:15" x14ac:dyDescent="0.25">
      <c r="A123" s="635">
        <v>2.17</v>
      </c>
      <c r="B123" s="2222" t="s">
        <v>387</v>
      </c>
      <c r="C123" s="2222"/>
      <c r="D123" s="2222"/>
      <c r="E123" s="2222"/>
      <c r="F123" s="749"/>
      <c r="G123" s="139"/>
      <c r="H123" s="139"/>
      <c r="I123" s="139"/>
      <c r="J123" s="749"/>
      <c r="K123" s="749"/>
      <c r="L123" s="139"/>
      <c r="M123" s="139"/>
    </row>
    <row r="124" spans="1:15" x14ac:dyDescent="0.25">
      <c r="A124" s="635">
        <v>2.1800000000000002</v>
      </c>
      <c r="B124" s="2222" t="s">
        <v>386</v>
      </c>
      <c r="C124" s="2222"/>
      <c r="D124" s="2222"/>
      <c r="E124" s="2222"/>
      <c r="F124" s="1840"/>
      <c r="G124" s="139"/>
      <c r="H124" s="139"/>
      <c r="I124" s="139"/>
      <c r="J124" s="749"/>
      <c r="K124" s="749"/>
      <c r="L124" s="139"/>
      <c r="M124" s="139"/>
    </row>
    <row r="125" spans="1:15" x14ac:dyDescent="0.25">
      <c r="A125" s="638">
        <v>2.2000000000000002</v>
      </c>
      <c r="B125" s="2222" t="s">
        <v>256</v>
      </c>
      <c r="C125" s="2222"/>
      <c r="D125" s="2222"/>
      <c r="E125" s="2222"/>
      <c r="F125" s="749"/>
      <c r="G125" s="139"/>
      <c r="H125" s="139"/>
      <c r="I125" s="139"/>
      <c r="J125" s="749"/>
      <c r="K125" s="749"/>
      <c r="L125" s="139"/>
      <c r="M125" s="139"/>
    </row>
    <row r="126" spans="1:15" x14ac:dyDescent="0.25">
      <c r="A126" s="635">
        <v>2.2200000000000002</v>
      </c>
      <c r="B126" s="2222" t="s">
        <v>940</v>
      </c>
      <c r="C126" s="2222"/>
      <c r="D126" s="2222"/>
      <c r="E126" s="2222"/>
      <c r="F126" s="749"/>
      <c r="G126" s="305"/>
      <c r="H126" s="305"/>
      <c r="I126" s="305"/>
      <c r="K126" s="749"/>
      <c r="L126" s="305"/>
      <c r="M126" s="305"/>
    </row>
    <row r="127" spans="1:15" x14ac:dyDescent="0.25">
      <c r="A127" s="634">
        <v>2.38</v>
      </c>
      <c r="B127" s="2318" t="s">
        <v>252</v>
      </c>
      <c r="C127" s="2318"/>
      <c r="D127" s="2318"/>
      <c r="E127" s="2318"/>
      <c r="F127" s="1840"/>
      <c r="G127" s="305"/>
      <c r="H127" s="305"/>
      <c r="I127" s="266"/>
      <c r="K127" s="749"/>
      <c r="L127" s="305"/>
      <c r="M127" s="305"/>
    </row>
    <row r="128" spans="1:15" x14ac:dyDescent="0.25">
      <c r="A128" s="2267">
        <v>2.73</v>
      </c>
      <c r="B128" s="2293" t="s">
        <v>1117</v>
      </c>
      <c r="C128" s="2294"/>
      <c r="D128" s="2294"/>
      <c r="E128" s="2295"/>
      <c r="F128" s="1840"/>
      <c r="G128" s="305"/>
      <c r="H128" s="305"/>
      <c r="I128" s="266"/>
      <c r="K128" s="749"/>
      <c r="L128" s="305"/>
      <c r="M128" s="305"/>
    </row>
    <row r="129" spans="1:13" x14ac:dyDescent="0.25">
      <c r="A129" s="2268"/>
      <c r="B129" s="2296"/>
      <c r="C129" s="2297"/>
      <c r="D129" s="2297"/>
      <c r="E129" s="2298"/>
      <c r="F129" s="1840"/>
      <c r="G129" s="305"/>
      <c r="H129" s="305"/>
      <c r="I129" s="266"/>
      <c r="K129" s="749"/>
      <c r="L129" s="305"/>
      <c r="M129" s="305"/>
    </row>
    <row r="130" spans="1:13" x14ac:dyDescent="0.25">
      <c r="A130" s="2268"/>
      <c r="B130" s="2296"/>
      <c r="C130" s="2297"/>
      <c r="D130" s="2297"/>
      <c r="E130" s="2298"/>
      <c r="F130" s="1840"/>
      <c r="G130" s="305"/>
      <c r="H130" s="305"/>
      <c r="I130" s="266"/>
      <c r="K130" s="749"/>
      <c r="L130" s="305"/>
      <c r="M130" s="305"/>
    </row>
    <row r="131" spans="1:13" x14ac:dyDescent="0.25">
      <c r="A131" s="2268"/>
      <c r="B131" s="2296"/>
      <c r="C131" s="2297"/>
      <c r="D131" s="2297"/>
      <c r="E131" s="2298"/>
      <c r="F131" s="1840"/>
      <c r="G131" s="305"/>
      <c r="H131" s="305"/>
      <c r="I131" s="266"/>
      <c r="K131" s="749"/>
      <c r="L131" s="305"/>
      <c r="M131" s="305"/>
    </row>
    <row r="132" spans="1:13" x14ac:dyDescent="0.25">
      <c r="A132" s="2269"/>
      <c r="B132" s="2360"/>
      <c r="C132" s="2361"/>
      <c r="D132" s="2361"/>
      <c r="E132" s="2362"/>
      <c r="F132" s="1840"/>
      <c r="G132" s="305"/>
      <c r="H132" s="305"/>
      <c r="I132" s="266"/>
      <c r="K132" s="749"/>
      <c r="L132" s="305"/>
      <c r="M132" s="305"/>
    </row>
    <row r="133" spans="1:13" x14ac:dyDescent="0.25">
      <c r="A133" s="2267">
        <v>2.83</v>
      </c>
      <c r="B133" s="2306" t="s">
        <v>1119</v>
      </c>
      <c r="C133" s="2307"/>
      <c r="D133" s="2307"/>
      <c r="E133" s="2308"/>
      <c r="F133" s="1840"/>
      <c r="G133" s="305"/>
      <c r="H133" s="305"/>
      <c r="I133" s="266"/>
      <c r="K133" s="749"/>
      <c r="L133" s="305"/>
      <c r="M133" s="305"/>
    </row>
    <row r="134" spans="1:13" x14ac:dyDescent="0.25">
      <c r="A134" s="2269"/>
      <c r="B134" s="2312"/>
      <c r="C134" s="2313"/>
      <c r="D134" s="2313"/>
      <c r="E134" s="2314"/>
      <c r="F134" s="1840"/>
      <c r="G134" s="305"/>
      <c r="H134" s="305"/>
      <c r="I134" s="266"/>
      <c r="K134" s="749"/>
      <c r="L134" s="305"/>
      <c r="M134" s="305"/>
    </row>
    <row r="135" spans="1:13" x14ac:dyDescent="0.25">
      <c r="A135" s="635">
        <v>2.86</v>
      </c>
      <c r="B135" s="2236" t="s">
        <v>848</v>
      </c>
      <c r="C135" s="2237"/>
      <c r="D135" s="2237"/>
      <c r="E135" s="2238"/>
      <c r="F135" s="270"/>
      <c r="G135" s="305"/>
      <c r="H135" s="305"/>
      <c r="I135" s="266"/>
      <c r="K135" s="749"/>
      <c r="L135" s="305"/>
      <c r="M135" s="305"/>
    </row>
    <row r="136" spans="1:13" x14ac:dyDescent="0.25">
      <c r="A136" s="634">
        <v>2.87</v>
      </c>
      <c r="B136" s="2318" t="s">
        <v>851</v>
      </c>
      <c r="C136" s="2318"/>
      <c r="D136" s="2318"/>
      <c r="E136" s="2318"/>
      <c r="F136" s="270"/>
      <c r="G136" s="305"/>
      <c r="H136" s="305"/>
      <c r="I136" s="266"/>
      <c r="K136" s="749"/>
      <c r="L136" s="305"/>
      <c r="M136" s="305"/>
    </row>
    <row r="137" spans="1:13" x14ac:dyDescent="0.25">
      <c r="A137" s="635">
        <v>2.88</v>
      </c>
      <c r="B137" s="2219" t="s">
        <v>853</v>
      </c>
      <c r="C137" s="2220"/>
      <c r="D137" s="2220"/>
      <c r="E137" s="2221"/>
      <c r="F137" s="270"/>
      <c r="G137" s="305"/>
      <c r="H137" s="305"/>
      <c r="I137" s="266"/>
      <c r="K137" s="749"/>
      <c r="L137" s="305"/>
      <c r="M137" s="305"/>
    </row>
    <row r="138" spans="1:13" x14ac:dyDescent="0.25">
      <c r="A138" s="635">
        <v>2.91</v>
      </c>
      <c r="B138" s="2222" t="s">
        <v>916</v>
      </c>
      <c r="C138" s="2222"/>
      <c r="D138" s="2222"/>
      <c r="E138" s="2222"/>
      <c r="F138" s="270"/>
      <c r="G138" s="305"/>
      <c r="H138" s="305"/>
      <c r="I138" s="266"/>
      <c r="K138" s="749"/>
      <c r="L138" s="305"/>
      <c r="M138" s="305"/>
    </row>
    <row r="139" spans="1:13" x14ac:dyDescent="0.25">
      <c r="A139" s="2570">
        <v>2.95</v>
      </c>
      <c r="B139" s="2224" t="s">
        <v>854</v>
      </c>
      <c r="C139" s="2224"/>
      <c r="D139" s="2224"/>
      <c r="E139" s="2224"/>
      <c r="F139" s="270"/>
      <c r="G139" s="305"/>
      <c r="H139" s="305"/>
      <c r="I139" s="266"/>
      <c r="K139" s="749"/>
      <c r="L139" s="305"/>
      <c r="M139" s="305"/>
    </row>
    <row r="140" spans="1:13" x14ac:dyDescent="0.25">
      <c r="A140" s="2570"/>
      <c r="B140" s="2224"/>
      <c r="C140" s="2224"/>
      <c r="D140" s="2224"/>
      <c r="E140" s="2224"/>
      <c r="F140" s="270"/>
      <c r="G140" s="305"/>
      <c r="H140" s="305"/>
      <c r="I140" s="266"/>
      <c r="K140" s="749"/>
      <c r="L140" s="305"/>
      <c r="M140" s="305"/>
    </row>
    <row r="141" spans="1:13" x14ac:dyDescent="0.25">
      <c r="A141" s="2570"/>
      <c r="B141" s="2224"/>
      <c r="C141" s="2224"/>
      <c r="D141" s="2224"/>
      <c r="E141" s="2224"/>
      <c r="F141" s="270"/>
      <c r="G141" s="305"/>
      <c r="H141" s="305"/>
      <c r="I141" s="266"/>
      <c r="K141" s="749"/>
      <c r="L141" s="305"/>
      <c r="M141" s="305"/>
    </row>
    <row r="142" spans="1:13" x14ac:dyDescent="0.25">
      <c r="A142" s="305"/>
      <c r="B142" s="305"/>
      <c r="C142" s="305"/>
      <c r="D142" s="266"/>
      <c r="F142" s="270"/>
      <c r="G142" s="305"/>
      <c r="H142" s="305"/>
      <c r="I142" s="266"/>
      <c r="K142" s="749"/>
      <c r="L142" s="305"/>
      <c r="M142" s="305"/>
    </row>
  </sheetData>
  <mergeCells count="53">
    <mergeCell ref="H116:J116"/>
    <mergeCell ref="M118:N118"/>
    <mergeCell ref="A128:A132"/>
    <mergeCell ref="B128:E132"/>
    <mergeCell ref="B125:E125"/>
    <mergeCell ref="B126:E126"/>
    <mergeCell ref="B127:E127"/>
    <mergeCell ref="A117:A118"/>
    <mergeCell ref="B119:E122"/>
    <mergeCell ref="A119:A122"/>
    <mergeCell ref="L116:L117"/>
    <mergeCell ref="M116:N117"/>
    <mergeCell ref="B114:E114"/>
    <mergeCell ref="B116:E116"/>
    <mergeCell ref="B124:E124"/>
    <mergeCell ref="B117:E118"/>
    <mergeCell ref="B123:E123"/>
    <mergeCell ref="B115:E115"/>
    <mergeCell ref="A133:A134"/>
    <mergeCell ref="B133:E134"/>
    <mergeCell ref="B137:E137"/>
    <mergeCell ref="B138:E138"/>
    <mergeCell ref="A139:A141"/>
    <mergeCell ref="B139:E141"/>
    <mergeCell ref="B135:E135"/>
    <mergeCell ref="B136:E136"/>
    <mergeCell ref="E10:G10"/>
    <mergeCell ref="E11:G11"/>
    <mergeCell ref="E18:G18"/>
    <mergeCell ref="E25:G25"/>
    <mergeCell ref="M109:N109"/>
    <mergeCell ref="H109:J109"/>
    <mergeCell ref="B109:E109"/>
    <mergeCell ref="G27:H27"/>
    <mergeCell ref="L27:M27"/>
    <mergeCell ref="B110:E110"/>
    <mergeCell ref="B111:E111"/>
    <mergeCell ref="H110:J113"/>
    <mergeCell ref="G110:G113"/>
    <mergeCell ref="L110:L113"/>
    <mergeCell ref="B112:E112"/>
    <mergeCell ref="B113:E113"/>
    <mergeCell ref="A17:A18"/>
    <mergeCell ref="B17:B18"/>
    <mergeCell ref="C17:C18"/>
    <mergeCell ref="E21:G21"/>
    <mergeCell ref="E20:G20"/>
    <mergeCell ref="E17:G17"/>
    <mergeCell ref="H114:J115"/>
    <mergeCell ref="M110:N113"/>
    <mergeCell ref="M114:N115"/>
    <mergeCell ref="L114:L115"/>
    <mergeCell ref="G114:G115"/>
  </mergeCells>
  <pageMargins left="0.23622047244094491" right="0.23622047244094491" top="0.19685039370078741" bottom="0.15748031496062992" header="0.11811023622047245" footer="0.11811023622047245"/>
  <pageSetup paperSize="8" scale="41"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0">
    <pageSetUpPr fitToPage="1"/>
  </sheetPr>
  <dimension ref="A1:Q108"/>
  <sheetViews>
    <sheetView zoomScale="75" zoomScaleNormal="75" workbookViewId="0">
      <selection activeCell="A8" sqref="A8"/>
    </sheetView>
  </sheetViews>
  <sheetFormatPr defaultRowHeight="15" x14ac:dyDescent="0.25"/>
  <cols>
    <col min="1" max="1" width="7.7109375" customWidth="1"/>
    <col min="2" max="3" width="54.7109375" customWidth="1"/>
    <col min="4" max="4" width="3.140625" style="46" customWidth="1"/>
    <col min="5" max="5" width="6" style="46" customWidth="1"/>
    <col min="6" max="6" width="7.85546875" style="46" customWidth="1"/>
    <col min="7" max="7" width="32.42578125" customWidth="1"/>
    <col min="8" max="8" width="57.140625" bestFit="1" customWidth="1"/>
    <col min="9" max="9" width="12.140625" bestFit="1" customWidth="1"/>
    <col min="10" max="10" width="19.5703125" customWidth="1"/>
    <col min="11" max="11" width="3.85546875" style="46" customWidth="1"/>
    <col min="12" max="12" width="9.5703125" style="305" bestFit="1" customWidth="1"/>
    <col min="13" max="13" width="12.140625" bestFit="1" customWidth="1"/>
  </cols>
  <sheetData>
    <row r="1" spans="1:14" x14ac:dyDescent="0.25">
      <c r="A1" s="7"/>
      <c r="B1" s="7"/>
      <c r="C1" s="7"/>
      <c r="D1" s="226"/>
      <c r="E1" s="7"/>
      <c r="F1" s="7"/>
      <c r="G1" s="7"/>
      <c r="H1" s="7"/>
      <c r="I1" s="7"/>
      <c r="J1" s="7"/>
      <c r="K1" s="7"/>
      <c r="L1" s="139"/>
      <c r="M1" s="7"/>
      <c r="N1" s="7"/>
    </row>
    <row r="2" spans="1:14" x14ac:dyDescent="0.25">
      <c r="A2" s="7"/>
      <c r="B2" s="7"/>
      <c r="C2" s="7"/>
      <c r="D2" s="226"/>
      <c r="E2" s="7"/>
      <c r="F2" s="7"/>
      <c r="G2" s="7"/>
      <c r="H2" s="7"/>
      <c r="I2" s="7"/>
      <c r="J2" s="7"/>
      <c r="K2" s="7"/>
      <c r="L2" s="139"/>
      <c r="M2" s="7"/>
      <c r="N2" s="7"/>
    </row>
    <row r="3" spans="1:14" x14ac:dyDescent="0.25">
      <c r="A3" s="7"/>
      <c r="B3" s="7"/>
      <c r="C3" s="7"/>
      <c r="D3" s="226"/>
      <c r="E3" s="7"/>
      <c r="F3" s="7"/>
      <c r="G3" s="7"/>
      <c r="H3" s="7"/>
      <c r="I3" s="7"/>
      <c r="J3" s="7"/>
      <c r="K3" s="7"/>
      <c r="L3" s="139"/>
      <c r="M3" s="7"/>
      <c r="N3" s="7"/>
    </row>
    <row r="4" spans="1:14" ht="18" x14ac:dyDescent="0.25">
      <c r="A4" s="7"/>
      <c r="B4" s="1001" t="s">
        <v>811</v>
      </c>
      <c r="D4" s="7"/>
      <c r="E4" s="7"/>
      <c r="F4" s="7"/>
      <c r="G4" s="7"/>
      <c r="H4" s="7"/>
      <c r="I4" s="7"/>
      <c r="J4" s="7"/>
      <c r="K4" s="7"/>
      <c r="L4" s="139"/>
      <c r="M4" s="7"/>
      <c r="N4" s="7"/>
    </row>
    <row r="5" spans="1:14" x14ac:dyDescent="0.25">
      <c r="A5" s="7"/>
      <c r="B5" s="7"/>
      <c r="C5" s="7"/>
      <c r="D5" s="226"/>
      <c r="E5" s="7"/>
      <c r="F5" s="7"/>
      <c r="G5" s="7"/>
      <c r="H5" s="7"/>
      <c r="I5" s="7"/>
      <c r="J5" s="7"/>
      <c r="K5" s="7"/>
      <c r="L5" s="139"/>
      <c r="M5" s="7"/>
      <c r="N5" s="7"/>
    </row>
    <row r="6" spans="1:14" x14ac:dyDescent="0.25">
      <c r="A6" s="7"/>
      <c r="B6" s="7"/>
      <c r="D6" s="226"/>
      <c r="E6" s="7"/>
      <c r="F6" s="7"/>
      <c r="G6" s="7"/>
      <c r="H6" s="7"/>
      <c r="I6" s="7"/>
      <c r="J6" s="7"/>
      <c r="K6" s="7"/>
      <c r="L6" s="139"/>
      <c r="M6" s="7"/>
      <c r="N6" s="7"/>
    </row>
    <row r="7" spans="1:14" x14ac:dyDescent="0.25">
      <c r="A7" s="7"/>
      <c r="B7" s="7"/>
      <c r="C7" s="7"/>
      <c r="D7" s="226"/>
      <c r="E7" s="7"/>
      <c r="F7" s="7"/>
      <c r="G7" s="7"/>
      <c r="H7" s="7"/>
      <c r="I7" s="7"/>
      <c r="J7" s="7"/>
      <c r="K7" s="7"/>
      <c r="L7" s="139"/>
      <c r="M7" s="7"/>
      <c r="N7" s="7"/>
    </row>
    <row r="8" spans="1:14" s="12" customFormat="1" ht="15.75" x14ac:dyDescent="0.25">
      <c r="A8" s="31" t="s">
        <v>131</v>
      </c>
      <c r="D8" s="47"/>
      <c r="E8" s="31"/>
      <c r="F8" s="31"/>
      <c r="K8" s="47"/>
      <c r="L8" s="208"/>
    </row>
    <row r="9" spans="1:14" s="12" customFormat="1" ht="15.75" x14ac:dyDescent="0.25">
      <c r="A9" s="23">
        <v>1</v>
      </c>
      <c r="B9" s="29" t="s">
        <v>127</v>
      </c>
      <c r="C9" s="22" t="s">
        <v>128</v>
      </c>
      <c r="D9" s="47"/>
      <c r="E9" s="31"/>
      <c r="F9" s="31"/>
      <c r="K9" s="47"/>
      <c r="L9" s="208"/>
    </row>
    <row r="10" spans="1:14" ht="15.75" x14ac:dyDescent="0.25">
      <c r="A10" s="23">
        <v>2</v>
      </c>
      <c r="B10" s="29" t="s">
        <v>90</v>
      </c>
      <c r="C10" s="71" t="s">
        <v>274</v>
      </c>
      <c r="E10" s="2320" t="s">
        <v>95</v>
      </c>
      <c r="F10" s="2321"/>
      <c r="G10" s="215" t="s">
        <v>275</v>
      </c>
      <c r="H10" s="55" t="s">
        <v>126</v>
      </c>
    </row>
    <row r="11" spans="1:14" ht="15.75" x14ac:dyDescent="0.25">
      <c r="A11" s="23">
        <v>3</v>
      </c>
      <c r="B11" s="29" t="s">
        <v>91</v>
      </c>
      <c r="C11" s="215" t="s">
        <v>276</v>
      </c>
      <c r="E11" s="2320" t="s">
        <v>95</v>
      </c>
      <c r="F11" s="2321"/>
      <c r="G11" s="22" t="s">
        <v>277</v>
      </c>
      <c r="H11" s="55" t="s">
        <v>126</v>
      </c>
    </row>
    <row r="12" spans="1:14" ht="15.75" x14ac:dyDescent="0.25">
      <c r="A12" s="23">
        <v>4</v>
      </c>
      <c r="B12" s="29" t="s">
        <v>101</v>
      </c>
      <c r="C12" s="24">
        <v>43941</v>
      </c>
      <c r="E12" s="26"/>
      <c r="F12" s="26"/>
      <c r="G12" s="12"/>
      <c r="H12" s="56"/>
      <c r="I12" s="12"/>
    </row>
    <row r="13" spans="1:14" ht="15.75" x14ac:dyDescent="0.25">
      <c r="A13" s="23">
        <v>5</v>
      </c>
      <c r="B13" s="29" t="s">
        <v>123</v>
      </c>
      <c r="C13" s="25">
        <v>0.45520833333333338</v>
      </c>
      <c r="E13" s="26"/>
      <c r="F13" s="26"/>
      <c r="G13" s="12"/>
      <c r="H13" s="56"/>
      <c r="I13" s="12"/>
    </row>
    <row r="14" spans="1:14" ht="15.75" x14ac:dyDescent="0.25">
      <c r="A14" s="23">
        <v>6</v>
      </c>
      <c r="B14" s="29" t="s">
        <v>124</v>
      </c>
      <c r="C14" s="24" t="s">
        <v>125</v>
      </c>
      <c r="E14" s="26"/>
      <c r="F14" s="26"/>
      <c r="G14" s="12"/>
      <c r="H14" s="56"/>
      <c r="I14" s="12"/>
    </row>
    <row r="15" spans="1:14" ht="15.75" x14ac:dyDescent="0.25">
      <c r="A15" s="23">
        <v>7</v>
      </c>
      <c r="B15" s="29" t="s">
        <v>102</v>
      </c>
      <c r="C15" s="24">
        <v>43942</v>
      </c>
      <c r="E15" s="26"/>
      <c r="F15" s="26"/>
      <c r="G15" s="12"/>
      <c r="H15" s="56"/>
      <c r="I15" s="12"/>
    </row>
    <row r="16" spans="1:14" ht="15.75" x14ac:dyDescent="0.25">
      <c r="A16" s="23">
        <v>8</v>
      </c>
      <c r="B16" s="29" t="s">
        <v>103</v>
      </c>
      <c r="C16" s="24">
        <f>C15+7</f>
        <v>43949</v>
      </c>
      <c r="E16" s="26"/>
      <c r="F16" s="26"/>
      <c r="G16" s="12"/>
      <c r="H16" s="56"/>
      <c r="I16" s="80"/>
      <c r="J16" s="8"/>
      <c r="K16" s="309"/>
      <c r="L16" s="1921"/>
      <c r="M16" s="8"/>
    </row>
    <row r="17" spans="1:13" ht="15.75" x14ac:dyDescent="0.25">
      <c r="A17" s="2551">
        <v>9</v>
      </c>
      <c r="B17" s="2322" t="s">
        <v>85</v>
      </c>
      <c r="C17" s="2324" t="s">
        <v>98</v>
      </c>
      <c r="E17" s="136" t="s">
        <v>180</v>
      </c>
      <c r="F17" s="470"/>
      <c r="G17" s="471" t="s">
        <v>92</v>
      </c>
      <c r="H17" s="57"/>
      <c r="I17" s="464"/>
      <c r="J17" s="33"/>
      <c r="K17" s="81"/>
      <c r="L17" s="1921"/>
      <c r="M17" s="8"/>
    </row>
    <row r="18" spans="1:13" ht="15.75" x14ac:dyDescent="0.25">
      <c r="A18" s="2552"/>
      <c r="B18" s="2323"/>
      <c r="C18" s="2325"/>
      <c r="E18" s="469" t="s">
        <v>181</v>
      </c>
      <c r="F18" s="128"/>
      <c r="G18" s="140" t="s">
        <v>119</v>
      </c>
      <c r="H18" s="57"/>
      <c r="I18" s="464"/>
      <c r="J18" s="33"/>
      <c r="K18" s="81"/>
      <c r="L18" s="1921"/>
      <c r="M18" s="8"/>
    </row>
    <row r="19" spans="1:13" ht="15.75" x14ac:dyDescent="0.25">
      <c r="A19" s="23">
        <v>10</v>
      </c>
      <c r="B19" s="29" t="s">
        <v>86</v>
      </c>
      <c r="C19" s="217">
        <v>10000000</v>
      </c>
      <c r="E19" s="27"/>
      <c r="F19" s="27"/>
      <c r="G19" s="12"/>
      <c r="H19" s="56"/>
      <c r="I19" s="12"/>
    </row>
    <row r="20" spans="1:13" ht="15.75" x14ac:dyDescent="0.25">
      <c r="A20" s="23">
        <v>11</v>
      </c>
      <c r="B20" s="29" t="s">
        <v>87</v>
      </c>
      <c r="C20" s="217">
        <f>(C19*(G20/100))+(C19*((1.5*340)/(100*365)))</f>
        <v>10213826.02739726</v>
      </c>
      <c r="E20" s="2328" t="s">
        <v>100</v>
      </c>
      <c r="F20" s="2329"/>
      <c r="G20" s="19">
        <v>100.741</v>
      </c>
      <c r="H20" s="55" t="s">
        <v>126</v>
      </c>
      <c r="I20" s="12"/>
    </row>
    <row r="21" spans="1:13" ht="15.75" x14ac:dyDescent="0.25">
      <c r="A21" s="23">
        <v>12</v>
      </c>
      <c r="B21" s="29" t="s">
        <v>83</v>
      </c>
      <c r="C21" s="217">
        <f>C20*(1-0.005)</f>
        <v>10162756.897260273</v>
      </c>
      <c r="E21" s="2328" t="s">
        <v>89</v>
      </c>
      <c r="F21" s="2329"/>
      <c r="G21" s="20">
        <f>(C20-C21)/C20</f>
        <v>5.0000000000000877E-3</v>
      </c>
      <c r="H21" s="58" t="s">
        <v>134</v>
      </c>
      <c r="I21" s="12"/>
    </row>
    <row r="22" spans="1:13" ht="15.75" x14ac:dyDescent="0.25">
      <c r="A22" s="23">
        <v>13</v>
      </c>
      <c r="B22" s="29" t="s">
        <v>88</v>
      </c>
      <c r="C22" s="215" t="s">
        <v>99</v>
      </c>
      <c r="E22" s="28"/>
      <c r="F22" s="28"/>
      <c r="G22" s="12"/>
      <c r="H22" s="56"/>
      <c r="I22" s="12"/>
    </row>
    <row r="23" spans="1:13" ht="15.75" x14ac:dyDescent="0.25">
      <c r="A23" s="23">
        <v>14</v>
      </c>
      <c r="B23" s="29" t="s">
        <v>82</v>
      </c>
      <c r="C23" s="21">
        <v>-6.1000000000000004E-3</v>
      </c>
      <c r="E23" s="32"/>
      <c r="F23" s="32"/>
      <c r="G23" s="33"/>
      <c r="H23" s="59"/>
      <c r="I23" s="12"/>
    </row>
    <row r="24" spans="1:13" ht="15.75" x14ac:dyDescent="0.25">
      <c r="A24" s="23">
        <v>15</v>
      </c>
      <c r="B24" s="29" t="s">
        <v>84</v>
      </c>
      <c r="C24" s="217">
        <f>C21*(1+((C23*(C16-C15))/(360)))</f>
        <v>10161551.481372736</v>
      </c>
      <c r="E24" s="13"/>
      <c r="F24" s="13"/>
      <c r="G24" s="12"/>
      <c r="H24" s="56"/>
      <c r="I24" s="12"/>
    </row>
    <row r="25" spans="1:13" ht="15.75" x14ac:dyDescent="0.25">
      <c r="A25" s="23">
        <v>16</v>
      </c>
      <c r="B25" s="29" t="s">
        <v>306</v>
      </c>
      <c r="C25" s="217" t="s">
        <v>278</v>
      </c>
      <c r="D25" s="67"/>
      <c r="E25" s="2320" t="s">
        <v>95</v>
      </c>
      <c r="F25" s="2321"/>
      <c r="G25" s="22" t="s">
        <v>258</v>
      </c>
      <c r="H25" s="7"/>
      <c r="I25" s="7"/>
      <c r="J25" s="7"/>
    </row>
    <row r="26" spans="1:13" ht="15.75" x14ac:dyDescent="0.25">
      <c r="A26" s="34"/>
      <c r="B26" s="35"/>
      <c r="C26" s="36"/>
      <c r="D26" s="48"/>
      <c r="E26" s="48"/>
      <c r="F26" s="204"/>
      <c r="G26" s="214"/>
      <c r="H26" s="33"/>
      <c r="I26" s="14"/>
      <c r="J26" s="12"/>
      <c r="M26" s="205"/>
    </row>
    <row r="27" spans="1:13" ht="15.75" x14ac:dyDescent="0.25">
      <c r="A27" s="30" t="s">
        <v>132</v>
      </c>
      <c r="B27" s="6"/>
      <c r="C27" s="15"/>
      <c r="D27" s="47"/>
      <c r="E27" s="47"/>
      <c r="F27" s="30" t="s">
        <v>784</v>
      </c>
      <c r="G27" s="12"/>
      <c r="M27" s="206" t="s">
        <v>279</v>
      </c>
    </row>
    <row r="28" spans="1:13" ht="15.75" x14ac:dyDescent="0.25">
      <c r="A28" s="2">
        <v>1</v>
      </c>
      <c r="B28" s="3" t="s">
        <v>0</v>
      </c>
      <c r="C28" s="37" t="s">
        <v>639</v>
      </c>
      <c r="D28" s="203" t="s">
        <v>130</v>
      </c>
      <c r="E28" s="34"/>
      <c r="F28" s="23">
        <v>1</v>
      </c>
      <c r="G28" s="2415" t="s">
        <v>280</v>
      </c>
      <c r="H28" s="2415"/>
      <c r="I28" s="2509" t="s">
        <v>47</v>
      </c>
      <c r="J28" s="2509"/>
      <c r="K28" s="224" t="s">
        <v>130</v>
      </c>
      <c r="L28" s="1139"/>
      <c r="M28" s="23">
        <v>2.98</v>
      </c>
    </row>
    <row r="29" spans="1:13" ht="15.75" x14ac:dyDescent="0.25">
      <c r="A29" s="2">
        <v>2</v>
      </c>
      <c r="B29" s="3" t="s">
        <v>1</v>
      </c>
      <c r="C29" s="216" t="str">
        <f>G10</f>
        <v>7LTWFZYICNSX8D621K86</v>
      </c>
      <c r="D29" s="203" t="s">
        <v>130</v>
      </c>
      <c r="E29" s="34"/>
      <c r="F29" s="220">
        <v>2</v>
      </c>
      <c r="G29" s="2574" t="s">
        <v>281</v>
      </c>
      <c r="H29" s="2574"/>
      <c r="I29" s="2429" t="s">
        <v>790</v>
      </c>
      <c r="J29" s="2429"/>
      <c r="K29" s="224" t="s">
        <v>130</v>
      </c>
      <c r="L29" s="1938"/>
      <c r="M29" s="23">
        <v>2.1</v>
      </c>
    </row>
    <row r="30" spans="1:13" ht="15.75" x14ac:dyDescent="0.25">
      <c r="A30" s="2">
        <v>3</v>
      </c>
      <c r="B30" s="3" t="s">
        <v>40</v>
      </c>
      <c r="C30" s="216" t="str">
        <f>G10</f>
        <v>7LTWFZYICNSX8D621K86</v>
      </c>
      <c r="D30" s="203" t="s">
        <v>130</v>
      </c>
      <c r="E30" s="34"/>
      <c r="F30" s="79">
        <v>4</v>
      </c>
      <c r="G30" s="2509" t="s">
        <v>282</v>
      </c>
      <c r="H30" s="2509"/>
      <c r="I30" s="2509" t="str">
        <f>C30</f>
        <v>7LTWFZYICNSX8D621K86</v>
      </c>
      <c r="J30" s="2509"/>
      <c r="K30" s="224" t="s">
        <v>130</v>
      </c>
      <c r="L30" s="1139"/>
      <c r="M30" s="23">
        <v>1.3</v>
      </c>
    </row>
    <row r="31" spans="1:13" ht="15.75" x14ac:dyDescent="0.25">
      <c r="A31" s="2">
        <v>4</v>
      </c>
      <c r="B31" s="3" t="s">
        <v>12</v>
      </c>
      <c r="C31" s="216" t="s">
        <v>106</v>
      </c>
      <c r="D31" s="203" t="s">
        <v>130</v>
      </c>
      <c r="E31" s="153"/>
      <c r="F31" s="79">
        <v>5</v>
      </c>
      <c r="G31" s="2509" t="s">
        <v>283</v>
      </c>
      <c r="H31" s="2509"/>
      <c r="I31" s="2509" t="b">
        <v>1</v>
      </c>
      <c r="J31" s="2509"/>
      <c r="K31" s="224" t="s">
        <v>130</v>
      </c>
      <c r="L31" s="1139"/>
      <c r="M31" s="23"/>
    </row>
    <row r="32" spans="1:13" ht="15.75" x14ac:dyDescent="0.25">
      <c r="A32" s="4">
        <v>5</v>
      </c>
      <c r="B32" s="5" t="s">
        <v>2</v>
      </c>
      <c r="C32" s="216" t="s">
        <v>107</v>
      </c>
      <c r="D32" s="203" t="s">
        <v>130</v>
      </c>
      <c r="E32" s="154"/>
      <c r="F32" s="23">
        <v>6</v>
      </c>
      <c r="G32" s="2509" t="s">
        <v>284</v>
      </c>
      <c r="H32" s="2509"/>
      <c r="I32" s="2509" t="str">
        <f>C29</f>
        <v>7LTWFZYICNSX8D621K86</v>
      </c>
      <c r="J32" s="2509"/>
      <c r="K32" s="224" t="s">
        <v>130</v>
      </c>
      <c r="L32" s="1139"/>
      <c r="M32" s="23">
        <v>1.2</v>
      </c>
    </row>
    <row r="33" spans="1:13" ht="15.75" x14ac:dyDescent="0.25">
      <c r="A33" s="2">
        <v>6</v>
      </c>
      <c r="B33" s="3" t="s">
        <v>419</v>
      </c>
      <c r="C33" s="39"/>
      <c r="D33" s="203" t="s">
        <v>44</v>
      </c>
      <c r="E33" s="153"/>
      <c r="F33" s="79">
        <v>7</v>
      </c>
      <c r="G33" s="2509" t="s">
        <v>785</v>
      </c>
      <c r="H33" s="2509"/>
      <c r="I33" s="2509" t="str">
        <f>G11</f>
        <v>529900SEOICVR2VM6Y05</v>
      </c>
      <c r="J33" s="2509"/>
      <c r="K33" s="224" t="s">
        <v>130</v>
      </c>
      <c r="L33" s="1139"/>
      <c r="M33" s="23" t="s">
        <v>736</v>
      </c>
    </row>
    <row r="34" spans="1:13" ht="15.75" x14ac:dyDescent="0.25">
      <c r="A34" s="2">
        <v>7</v>
      </c>
      <c r="B34" s="3" t="s">
        <v>420</v>
      </c>
      <c r="C34" s="39"/>
      <c r="D34" s="203" t="s">
        <v>43</v>
      </c>
      <c r="E34" s="153"/>
      <c r="F34" s="79">
        <v>16</v>
      </c>
      <c r="G34" s="2575" t="s">
        <v>786</v>
      </c>
      <c r="H34" s="2576"/>
      <c r="I34" s="2575" t="str">
        <f>G10</f>
        <v>7LTWFZYICNSX8D621K86</v>
      </c>
      <c r="J34" s="2577"/>
      <c r="K34" s="224" t="s">
        <v>130</v>
      </c>
      <c r="L34" s="1139"/>
      <c r="M34" s="23" t="s">
        <v>736</v>
      </c>
    </row>
    <row r="35" spans="1:13" ht="15.75" x14ac:dyDescent="0.25">
      <c r="A35" s="2">
        <v>8</v>
      </c>
      <c r="B35" s="3" t="s">
        <v>421</v>
      </c>
      <c r="C35" s="39"/>
      <c r="D35" s="203" t="s">
        <v>43</v>
      </c>
      <c r="E35" s="153"/>
      <c r="F35" s="79">
        <v>25</v>
      </c>
      <c r="G35" s="2509" t="s">
        <v>285</v>
      </c>
      <c r="H35" s="2509"/>
      <c r="I35" s="2509" t="b">
        <v>0</v>
      </c>
      <c r="J35" s="2509"/>
      <c r="K35" s="224" t="s">
        <v>130</v>
      </c>
      <c r="L35" s="1139"/>
      <c r="M35" s="23"/>
    </row>
    <row r="36" spans="1:13" ht="15.75" x14ac:dyDescent="0.25">
      <c r="A36" s="2">
        <v>9</v>
      </c>
      <c r="B36" s="3" t="s">
        <v>5</v>
      </c>
      <c r="C36" s="216" t="s">
        <v>109</v>
      </c>
      <c r="D36" s="203" t="s">
        <v>130</v>
      </c>
      <c r="E36" s="34"/>
      <c r="F36" s="79">
        <v>28</v>
      </c>
      <c r="G36" s="2429" t="s">
        <v>286</v>
      </c>
      <c r="H36" s="2429"/>
      <c r="I36" s="2415" t="str">
        <f>C58</f>
        <v>2020-04-20T10:55:30Z</v>
      </c>
      <c r="J36" s="2509"/>
      <c r="K36" s="224" t="s">
        <v>130</v>
      </c>
      <c r="L36" s="1139"/>
      <c r="M36" s="23">
        <v>2.12</v>
      </c>
    </row>
    <row r="37" spans="1:13" ht="15.75" x14ac:dyDescent="0.25">
      <c r="A37" s="2">
        <v>10</v>
      </c>
      <c r="B37" s="3" t="s">
        <v>6</v>
      </c>
      <c r="C37" s="215" t="s">
        <v>93</v>
      </c>
      <c r="D37" s="203" t="s">
        <v>130</v>
      </c>
      <c r="E37" s="48"/>
      <c r="F37" s="79">
        <v>29</v>
      </c>
      <c r="G37" s="2429" t="s">
        <v>287</v>
      </c>
      <c r="H37" s="2429"/>
      <c r="I37" s="2509" t="s">
        <v>288</v>
      </c>
      <c r="J37" s="2509"/>
      <c r="K37" s="224" t="s">
        <v>130</v>
      </c>
      <c r="L37" s="1139"/>
      <c r="M37" s="23"/>
    </row>
    <row r="38" spans="1:13" ht="15.75" x14ac:dyDescent="0.25">
      <c r="A38" s="2">
        <v>11</v>
      </c>
      <c r="B38" s="3" t="s">
        <v>7</v>
      </c>
      <c r="C38" s="216" t="str">
        <f>G11</f>
        <v>529900SEOICVR2VM6Y05</v>
      </c>
      <c r="D38" s="203" t="s">
        <v>130</v>
      </c>
      <c r="E38" s="48"/>
      <c r="F38" s="79">
        <v>30</v>
      </c>
      <c r="G38" s="2429" t="s">
        <v>289</v>
      </c>
      <c r="H38" s="2429"/>
      <c r="I38" s="2418">
        <f>C91</f>
        <v>10000000</v>
      </c>
      <c r="J38" s="2509"/>
      <c r="K38" s="224" t="s">
        <v>130</v>
      </c>
      <c r="L38" s="1139"/>
      <c r="M38" s="23">
        <v>2.83</v>
      </c>
    </row>
    <row r="39" spans="1:13" ht="15.75" x14ac:dyDescent="0.25">
      <c r="A39" s="2">
        <v>12</v>
      </c>
      <c r="B39" s="3" t="s">
        <v>46</v>
      </c>
      <c r="C39" s="216" t="s">
        <v>108</v>
      </c>
      <c r="D39" s="203" t="s">
        <v>130</v>
      </c>
      <c r="E39" s="48"/>
      <c r="F39" s="79">
        <v>31</v>
      </c>
      <c r="G39" s="2429" t="s">
        <v>290</v>
      </c>
      <c r="H39" s="2429"/>
      <c r="I39" s="2429" t="str">
        <f>C83</f>
        <v>EUR</v>
      </c>
      <c r="J39" s="2429"/>
      <c r="K39" s="224" t="s">
        <v>44</v>
      </c>
      <c r="L39" s="1139"/>
      <c r="M39" s="23">
        <v>2.85</v>
      </c>
    </row>
    <row r="40" spans="1:13" ht="15.75" x14ac:dyDescent="0.25">
      <c r="A40" s="2">
        <v>13</v>
      </c>
      <c r="B40" s="3" t="s">
        <v>8</v>
      </c>
      <c r="C40" s="560"/>
      <c r="D40" s="203" t="s">
        <v>43</v>
      </c>
      <c r="E40" s="155"/>
      <c r="F40" s="813">
        <v>33</v>
      </c>
      <c r="G40" s="2445" t="s">
        <v>291</v>
      </c>
      <c r="H40" s="2445"/>
      <c r="I40" s="2511">
        <f>G20</f>
        <v>100.741</v>
      </c>
      <c r="J40" s="2511"/>
      <c r="K40" s="814" t="s">
        <v>44</v>
      </c>
      <c r="L40" s="1840" t="s">
        <v>273</v>
      </c>
      <c r="M40" s="797">
        <v>2.87</v>
      </c>
    </row>
    <row r="41" spans="1:13" ht="15.75" x14ac:dyDescent="0.25">
      <c r="A41" s="2">
        <v>14</v>
      </c>
      <c r="B41" s="3" t="s">
        <v>9</v>
      </c>
      <c r="C41" s="39"/>
      <c r="D41" s="203" t="s">
        <v>43</v>
      </c>
      <c r="E41" s="660"/>
      <c r="F41" s="221">
        <v>35</v>
      </c>
      <c r="G41" s="2445" t="s">
        <v>292</v>
      </c>
      <c r="H41" s="2445"/>
      <c r="I41" s="2522">
        <f>C81</f>
        <v>10162756.897260273</v>
      </c>
      <c r="J41" s="2406"/>
      <c r="K41" s="277" t="s">
        <v>44</v>
      </c>
      <c r="L41" s="1840" t="s">
        <v>273</v>
      </c>
      <c r="M41" s="797">
        <v>2.37</v>
      </c>
    </row>
    <row r="42" spans="1:13" ht="15.75" x14ac:dyDescent="0.25">
      <c r="A42" s="2">
        <v>15</v>
      </c>
      <c r="B42" s="3" t="s">
        <v>10</v>
      </c>
      <c r="C42" s="39"/>
      <c r="D42" s="203" t="s">
        <v>43</v>
      </c>
      <c r="E42" s="162"/>
      <c r="F42" s="221">
        <v>36</v>
      </c>
      <c r="G42" s="2445" t="s">
        <v>293</v>
      </c>
      <c r="H42" s="2445"/>
      <c r="I42" s="2406" t="s">
        <v>308</v>
      </c>
      <c r="J42" s="2406"/>
      <c r="K42" s="799" t="s">
        <v>130</v>
      </c>
      <c r="L42" s="1840" t="s">
        <v>273</v>
      </c>
      <c r="M42" s="797"/>
    </row>
    <row r="43" spans="1:13" ht="15.75" x14ac:dyDescent="0.25">
      <c r="A43" s="2">
        <v>16</v>
      </c>
      <c r="B43" s="3" t="s">
        <v>41</v>
      </c>
      <c r="C43" s="39"/>
      <c r="D43" s="203" t="s">
        <v>44</v>
      </c>
      <c r="E43" s="162"/>
      <c r="F43" s="813">
        <v>41</v>
      </c>
      <c r="G43" s="2572" t="s">
        <v>294</v>
      </c>
      <c r="H43" s="2573"/>
      <c r="I43" s="2406" t="str">
        <f>G17</f>
        <v>DE0001102317</v>
      </c>
      <c r="J43" s="2406"/>
      <c r="K43" s="799" t="s">
        <v>44</v>
      </c>
      <c r="L43" s="1840" t="s">
        <v>273</v>
      </c>
      <c r="M43" s="797">
        <v>2.78</v>
      </c>
    </row>
    <row r="44" spans="1:13" ht="15.75" x14ac:dyDescent="0.25">
      <c r="A44" s="2">
        <v>17</v>
      </c>
      <c r="B44" s="3" t="s">
        <v>11</v>
      </c>
      <c r="C44" s="884" t="str">
        <f>C30</f>
        <v>7LTWFZYICNSX8D621K86</v>
      </c>
      <c r="D44" s="203" t="s">
        <v>43</v>
      </c>
      <c r="E44" s="155"/>
      <c r="F44" s="798">
        <v>57</v>
      </c>
      <c r="G44" s="2406" t="s">
        <v>295</v>
      </c>
      <c r="H44" s="2406"/>
      <c r="I44" s="2254" t="s">
        <v>296</v>
      </c>
      <c r="J44" s="2254"/>
      <c r="K44" s="799" t="s">
        <v>44</v>
      </c>
      <c r="L44" s="1863"/>
      <c r="M44" s="797"/>
    </row>
    <row r="45" spans="1:13" ht="15.75" x14ac:dyDescent="0.25">
      <c r="A45" s="2">
        <v>18</v>
      </c>
      <c r="B45" s="3" t="s">
        <v>153</v>
      </c>
      <c r="C45" s="69"/>
      <c r="D45" s="203" t="s">
        <v>43</v>
      </c>
      <c r="E45" s="155"/>
      <c r="F45" s="798">
        <v>58</v>
      </c>
      <c r="G45" s="792" t="s">
        <v>297</v>
      </c>
      <c r="H45" s="792"/>
      <c r="I45" s="2254" t="s">
        <v>259</v>
      </c>
      <c r="J45" s="2254"/>
      <c r="K45" s="799" t="s">
        <v>44</v>
      </c>
      <c r="L45" s="1863"/>
      <c r="M45" s="797"/>
    </row>
    <row r="46" spans="1:13" ht="15.75" x14ac:dyDescent="0.25">
      <c r="A46" s="30" t="s">
        <v>133</v>
      </c>
      <c r="B46" s="1"/>
      <c r="C46" s="15"/>
      <c r="D46" s="1154"/>
      <c r="E46" s="155"/>
      <c r="F46" s="798">
        <v>59</v>
      </c>
      <c r="G46" s="2406" t="s">
        <v>298</v>
      </c>
      <c r="H46" s="2406"/>
      <c r="I46" s="2254" t="s">
        <v>296</v>
      </c>
      <c r="J46" s="2254"/>
      <c r="K46" s="799" t="s">
        <v>130</v>
      </c>
      <c r="L46" s="1863"/>
      <c r="M46" s="797"/>
    </row>
    <row r="47" spans="1:13" ht="15.75" x14ac:dyDescent="0.25">
      <c r="A47" s="2">
        <v>1</v>
      </c>
      <c r="B47" s="3" t="s">
        <v>49</v>
      </c>
      <c r="C47" s="215" t="s">
        <v>120</v>
      </c>
      <c r="D47" s="934" t="s">
        <v>130</v>
      </c>
      <c r="E47" s="155"/>
      <c r="F47" s="798">
        <v>60</v>
      </c>
      <c r="G47" s="2406" t="s">
        <v>299</v>
      </c>
      <c r="H47" s="2406"/>
      <c r="I47" s="2254" t="s">
        <v>259</v>
      </c>
      <c r="J47" s="2254"/>
      <c r="K47" s="799" t="s">
        <v>44</v>
      </c>
      <c r="L47" s="1863"/>
      <c r="M47" s="797"/>
    </row>
    <row r="48" spans="1:13" ht="15.75" x14ac:dyDescent="0.25">
      <c r="A48" s="2">
        <v>2</v>
      </c>
      <c r="B48" s="3" t="s">
        <v>15</v>
      </c>
      <c r="C48" s="68"/>
      <c r="D48" s="934" t="s">
        <v>44</v>
      </c>
      <c r="E48" s="155"/>
      <c r="F48" s="221">
        <v>62</v>
      </c>
      <c r="G48" s="2572" t="s">
        <v>782</v>
      </c>
      <c r="H48" s="2573"/>
      <c r="I48" s="2279" t="s">
        <v>781</v>
      </c>
      <c r="J48" s="2280"/>
      <c r="K48" s="899" t="s">
        <v>43</v>
      </c>
      <c r="L48" s="1840" t="s">
        <v>273</v>
      </c>
      <c r="M48" s="892"/>
    </row>
    <row r="49" spans="1:17" ht="15.75" x14ac:dyDescent="0.25">
      <c r="A49" s="2">
        <v>3</v>
      </c>
      <c r="B49" s="3" t="s">
        <v>79</v>
      </c>
      <c r="C49" s="103" t="s">
        <v>613</v>
      </c>
      <c r="D49" s="934" t="s">
        <v>130</v>
      </c>
      <c r="E49" s="156"/>
      <c r="F49" s="221">
        <v>65</v>
      </c>
      <c r="G49" s="2445" t="s">
        <v>300</v>
      </c>
      <c r="H49" s="2445"/>
      <c r="I49" s="2254" t="b">
        <v>1</v>
      </c>
      <c r="J49" s="2254"/>
      <c r="K49" s="797" t="s">
        <v>130</v>
      </c>
      <c r="L49" s="1863"/>
      <c r="M49" s="797"/>
    </row>
    <row r="50" spans="1:17" ht="15.75" x14ac:dyDescent="0.25">
      <c r="A50" s="2">
        <v>4</v>
      </c>
      <c r="B50" s="3" t="s">
        <v>34</v>
      </c>
      <c r="C50" s="874" t="s">
        <v>110</v>
      </c>
      <c r="D50" s="934" t="s">
        <v>130</v>
      </c>
      <c r="E50" s="155"/>
      <c r="F50" s="179">
        <f>COUNT(F28:F49)</f>
        <v>22</v>
      </c>
      <c r="G50" s="815"/>
      <c r="H50" s="7"/>
      <c r="I50" s="793"/>
      <c r="J50" s="63"/>
      <c r="K50" s="53"/>
      <c r="L50" s="1863"/>
      <c r="M50" s="179"/>
    </row>
    <row r="51" spans="1:17" ht="15.75" x14ac:dyDescent="0.25">
      <c r="A51" s="2">
        <v>5</v>
      </c>
      <c r="B51" s="3" t="s">
        <v>16</v>
      </c>
      <c r="C51" s="874" t="b">
        <v>0</v>
      </c>
      <c r="D51" s="934" t="s">
        <v>130</v>
      </c>
      <c r="E51" s="155"/>
      <c r="F51" s="179"/>
      <c r="G51" s="7"/>
      <c r="H51" s="552"/>
      <c r="I51" s="552"/>
      <c r="J51" s="552"/>
      <c r="K51" s="552"/>
      <c r="L51" s="484"/>
      <c r="M51" s="552"/>
      <c r="N51" s="322"/>
      <c r="O51" s="322"/>
    </row>
    <row r="52" spans="1:17" ht="15.75" customHeight="1" x14ac:dyDescent="0.25">
      <c r="A52" s="2">
        <v>6</v>
      </c>
      <c r="B52" s="3" t="s">
        <v>50</v>
      </c>
      <c r="C52" s="881"/>
      <c r="D52" s="934" t="s">
        <v>44</v>
      </c>
      <c r="E52" s="155"/>
      <c r="F52" s="1939">
        <v>33</v>
      </c>
      <c r="G52" s="2222" t="s">
        <v>788</v>
      </c>
      <c r="H52" s="2222"/>
      <c r="I52" s="2222"/>
      <c r="J52" s="2222"/>
      <c r="K52" s="2222"/>
      <c r="L52" s="484"/>
      <c r="M52" s="552"/>
      <c r="N52" s="725"/>
      <c r="O52" s="725"/>
      <c r="P52" s="725"/>
      <c r="Q52" s="8"/>
    </row>
    <row r="53" spans="1:17" ht="15.75" customHeight="1" x14ac:dyDescent="0.25">
      <c r="A53" s="2">
        <v>7</v>
      </c>
      <c r="B53" s="3" t="s">
        <v>13</v>
      </c>
      <c r="C53" s="881"/>
      <c r="D53" s="934" t="s">
        <v>44</v>
      </c>
      <c r="E53" s="155"/>
      <c r="F53" s="1939">
        <v>35</v>
      </c>
      <c r="G53" s="2222" t="s">
        <v>777</v>
      </c>
      <c r="H53" s="2222"/>
      <c r="I53" s="2222"/>
      <c r="J53" s="2222"/>
      <c r="K53" s="2222"/>
      <c r="L53" s="646"/>
      <c r="M53" s="725"/>
      <c r="N53" s="536"/>
      <c r="O53" s="536"/>
      <c r="P53" s="536"/>
    </row>
    <row r="54" spans="1:17" ht="15.75" customHeight="1" x14ac:dyDescent="0.25">
      <c r="A54" s="2">
        <v>8</v>
      </c>
      <c r="B54" s="3" t="s">
        <v>14</v>
      </c>
      <c r="C54" s="877" t="s">
        <v>169</v>
      </c>
      <c r="D54" s="934" t="s">
        <v>130</v>
      </c>
      <c r="E54" s="157"/>
      <c r="F54" s="2234">
        <v>36</v>
      </c>
      <c r="G54" s="2224" t="s">
        <v>776</v>
      </c>
      <c r="H54" s="2224"/>
      <c r="I54" s="2224"/>
      <c r="J54" s="2224"/>
      <c r="K54" s="2224"/>
      <c r="L54" s="640"/>
      <c r="M54" s="864"/>
      <c r="P54" s="536"/>
    </row>
    <row r="55" spans="1:17" ht="15.75" customHeight="1" x14ac:dyDescent="0.25">
      <c r="A55" s="2">
        <v>9</v>
      </c>
      <c r="B55" s="3" t="s">
        <v>51</v>
      </c>
      <c r="C55" s="874" t="s">
        <v>104</v>
      </c>
      <c r="D55" s="934" t="s">
        <v>130</v>
      </c>
      <c r="E55" s="155"/>
      <c r="F55" s="2234"/>
      <c r="G55" s="2224"/>
      <c r="H55" s="2224"/>
      <c r="I55" s="2224"/>
      <c r="J55" s="2224"/>
      <c r="K55" s="2224"/>
      <c r="L55" s="640"/>
      <c r="M55" s="864"/>
    </row>
    <row r="56" spans="1:17" ht="15.75" customHeight="1" x14ac:dyDescent="0.25">
      <c r="A56" s="2">
        <v>10</v>
      </c>
      <c r="B56" s="3" t="s">
        <v>35</v>
      </c>
      <c r="C56" s="881"/>
      <c r="D56" s="934" t="s">
        <v>44</v>
      </c>
      <c r="E56" s="155"/>
      <c r="F56" s="2571">
        <v>41</v>
      </c>
      <c r="G56" s="2225" t="s">
        <v>778</v>
      </c>
      <c r="H56" s="2226"/>
      <c r="I56" s="2226"/>
      <c r="J56" s="2226"/>
      <c r="K56" s="2227"/>
      <c r="L56" s="646"/>
      <c r="M56" s="725"/>
    </row>
    <row r="57" spans="1:17" ht="15.75" customHeight="1" x14ac:dyDescent="0.25">
      <c r="A57" s="2">
        <v>11</v>
      </c>
      <c r="B57" s="3" t="s">
        <v>52</v>
      </c>
      <c r="C57" s="874">
        <v>2011</v>
      </c>
      <c r="D57" s="934" t="s">
        <v>44</v>
      </c>
      <c r="E57" s="155"/>
      <c r="F57" s="2571"/>
      <c r="G57" s="2242"/>
      <c r="H57" s="2243"/>
      <c r="I57" s="2243"/>
      <c r="J57" s="2243"/>
      <c r="K57" s="2244"/>
      <c r="L57" s="139"/>
      <c r="M57" s="7"/>
    </row>
    <row r="58" spans="1:17" ht="15.75" customHeight="1" x14ac:dyDescent="0.25">
      <c r="A58" s="2">
        <v>12</v>
      </c>
      <c r="B58" s="3" t="s">
        <v>53</v>
      </c>
      <c r="C58" s="878" t="s">
        <v>612</v>
      </c>
      <c r="D58" s="934" t="s">
        <v>130</v>
      </c>
      <c r="E58" s="158"/>
      <c r="F58" s="2571">
        <v>62</v>
      </c>
      <c r="G58" s="2224" t="s">
        <v>1128</v>
      </c>
      <c r="H58" s="2224"/>
      <c r="I58" s="2224"/>
      <c r="J58" s="2224"/>
      <c r="K58" s="2224"/>
      <c r="L58" s="139"/>
      <c r="M58" s="7"/>
    </row>
    <row r="59" spans="1:17" ht="15.75" customHeight="1" x14ac:dyDescent="0.25">
      <c r="A59" s="2">
        <v>13</v>
      </c>
      <c r="B59" s="3" t="s">
        <v>54</v>
      </c>
      <c r="C59" s="70" t="s">
        <v>614</v>
      </c>
      <c r="D59" s="934" t="s">
        <v>130</v>
      </c>
      <c r="E59" s="159"/>
      <c r="F59" s="2571"/>
      <c r="G59" s="2224"/>
      <c r="H59" s="2224"/>
      <c r="I59" s="2224"/>
      <c r="J59" s="2224"/>
      <c r="K59" s="2224"/>
      <c r="L59" s="139"/>
      <c r="M59" s="7"/>
    </row>
    <row r="60" spans="1:17" ht="15.75" customHeight="1" x14ac:dyDescent="0.25">
      <c r="A60" s="2">
        <v>14</v>
      </c>
      <c r="B60" s="3" t="s">
        <v>37</v>
      </c>
      <c r="C60" s="70" t="s">
        <v>615</v>
      </c>
      <c r="D60" s="934" t="s">
        <v>44</v>
      </c>
      <c r="E60" s="159"/>
      <c r="F60" s="179"/>
      <c r="G60" s="115"/>
      <c r="H60" s="7"/>
      <c r="I60" s="7"/>
      <c r="J60" s="7"/>
      <c r="K60" s="226"/>
      <c r="L60" s="139"/>
      <c r="M60" s="7"/>
    </row>
    <row r="61" spans="1:17" ht="15.75" customHeight="1" x14ac:dyDescent="0.25">
      <c r="A61" s="2">
        <v>15</v>
      </c>
      <c r="B61" s="3" t="s">
        <v>55</v>
      </c>
      <c r="C61" s="1163" t="s">
        <v>901</v>
      </c>
      <c r="D61" s="934" t="s">
        <v>723</v>
      </c>
      <c r="E61" s="155"/>
      <c r="F61" s="179"/>
      <c r="G61" s="115"/>
      <c r="H61" s="7"/>
      <c r="I61" s="7"/>
      <c r="J61" s="7"/>
      <c r="K61" s="226"/>
      <c r="L61" s="139"/>
      <c r="M61" s="7"/>
    </row>
    <row r="62" spans="1:17" ht="15.75" customHeight="1" x14ac:dyDescent="0.25">
      <c r="A62" s="2">
        <v>16</v>
      </c>
      <c r="B62" s="3" t="s">
        <v>56</v>
      </c>
      <c r="C62" s="877">
        <v>5</v>
      </c>
      <c r="D62" s="934" t="s">
        <v>44</v>
      </c>
      <c r="E62" s="155"/>
      <c r="F62" s="179"/>
      <c r="G62" s="60"/>
    </row>
    <row r="63" spans="1:17" ht="15.75" x14ac:dyDescent="0.25">
      <c r="A63" s="2">
        <v>17</v>
      </c>
      <c r="B63" s="3" t="s">
        <v>57</v>
      </c>
      <c r="C63" s="889" t="s">
        <v>614</v>
      </c>
      <c r="D63" s="934" t="s">
        <v>43</v>
      </c>
      <c r="E63" s="160"/>
      <c r="F63" s="179"/>
      <c r="G63" s="60"/>
    </row>
    <row r="64" spans="1:17" ht="15.75" x14ac:dyDescent="0.25">
      <c r="A64" s="2">
        <v>18</v>
      </c>
      <c r="B64" s="3" t="s">
        <v>129</v>
      </c>
      <c r="C64" s="874" t="s">
        <v>105</v>
      </c>
      <c r="D64" s="934" t="s">
        <v>130</v>
      </c>
      <c r="E64" s="155"/>
      <c r="F64" s="179"/>
    </row>
    <row r="65" spans="1:8" ht="15.75" x14ac:dyDescent="0.25">
      <c r="A65" s="2">
        <v>19</v>
      </c>
      <c r="B65" s="3" t="s">
        <v>17</v>
      </c>
      <c r="C65" s="874" t="b">
        <v>0</v>
      </c>
      <c r="D65" s="934" t="s">
        <v>130</v>
      </c>
      <c r="E65" s="155"/>
      <c r="F65" s="210"/>
    </row>
    <row r="66" spans="1:8" ht="15.75" x14ac:dyDescent="0.25">
      <c r="A66" s="2">
        <v>20</v>
      </c>
      <c r="B66" s="3" t="s">
        <v>18</v>
      </c>
      <c r="C66" s="874" t="s">
        <v>111</v>
      </c>
      <c r="D66" s="545" t="s">
        <v>130</v>
      </c>
      <c r="E66" s="155"/>
      <c r="F66" s="179"/>
    </row>
    <row r="67" spans="1:8" ht="15.75" x14ac:dyDescent="0.25">
      <c r="A67" s="2">
        <v>21</v>
      </c>
      <c r="B67" s="3" t="s">
        <v>58</v>
      </c>
      <c r="C67" s="874" t="b">
        <v>0</v>
      </c>
      <c r="D67" s="934" t="s">
        <v>130</v>
      </c>
      <c r="E67" s="155"/>
      <c r="F67" s="179"/>
    </row>
    <row r="68" spans="1:8" ht="15.75" x14ac:dyDescent="0.25">
      <c r="A68" s="2">
        <v>22</v>
      </c>
      <c r="B68" s="3" t="s">
        <v>619</v>
      </c>
      <c r="C68" s="881"/>
      <c r="D68" s="934" t="s">
        <v>130</v>
      </c>
      <c r="E68" s="155"/>
      <c r="F68" s="179"/>
    </row>
    <row r="69" spans="1:8" ht="15.75" x14ac:dyDescent="0.25">
      <c r="A69" s="2">
        <v>23</v>
      </c>
      <c r="B69" s="3" t="s">
        <v>59</v>
      </c>
      <c r="C69" s="880">
        <f>C23</f>
        <v>-6.1000000000000004E-3</v>
      </c>
      <c r="D69" s="934" t="s">
        <v>44</v>
      </c>
      <c r="E69" s="161"/>
      <c r="F69" s="209"/>
      <c r="G69" s="7"/>
    </row>
    <row r="70" spans="1:8" ht="15.75" x14ac:dyDescent="0.25">
      <c r="A70" s="2">
        <v>24</v>
      </c>
      <c r="B70" s="3" t="s">
        <v>60</v>
      </c>
      <c r="C70" s="874" t="s">
        <v>112</v>
      </c>
      <c r="D70" s="934" t="s">
        <v>44</v>
      </c>
      <c r="E70" s="155"/>
      <c r="F70" s="179"/>
    </row>
    <row r="71" spans="1:8" ht="15.75" x14ac:dyDescent="0.25">
      <c r="A71" s="2">
        <v>25</v>
      </c>
      <c r="B71" s="3" t="s">
        <v>61</v>
      </c>
      <c r="C71" s="881"/>
      <c r="D71" s="934" t="s">
        <v>44</v>
      </c>
      <c r="E71" s="155"/>
      <c r="F71" s="179"/>
    </row>
    <row r="72" spans="1:8" ht="15.75" x14ac:dyDescent="0.25">
      <c r="A72" s="2">
        <v>26</v>
      </c>
      <c r="B72" s="3" t="s">
        <v>62</v>
      </c>
      <c r="C72" s="881"/>
      <c r="D72" s="934" t="s">
        <v>44</v>
      </c>
      <c r="E72" s="155"/>
      <c r="F72" s="179"/>
    </row>
    <row r="73" spans="1:8" ht="15.75" x14ac:dyDescent="0.25">
      <c r="A73" s="2">
        <v>27</v>
      </c>
      <c r="B73" s="3" t="s">
        <v>63</v>
      </c>
      <c r="C73" s="881"/>
      <c r="D73" s="934" t="s">
        <v>44</v>
      </c>
      <c r="E73" s="155"/>
      <c r="F73" s="179"/>
      <c r="G73" s="60"/>
    </row>
    <row r="74" spans="1:8" ht="15.75" x14ac:dyDescent="0.25">
      <c r="A74" s="2">
        <v>28</v>
      </c>
      <c r="B74" s="3" t="s">
        <v>64</v>
      </c>
      <c r="C74" s="881"/>
      <c r="D74" s="934" t="s">
        <v>44</v>
      </c>
      <c r="E74" s="155"/>
      <c r="F74" s="179"/>
    </row>
    <row r="75" spans="1:8" ht="15.75" x14ac:dyDescent="0.25">
      <c r="A75" s="2">
        <v>29</v>
      </c>
      <c r="B75" s="3" t="s">
        <v>65</v>
      </c>
      <c r="C75" s="881"/>
      <c r="D75" s="934" t="s">
        <v>44</v>
      </c>
      <c r="E75" s="155"/>
      <c r="F75" s="179"/>
    </row>
    <row r="76" spans="1:8" ht="15.75" x14ac:dyDescent="0.25">
      <c r="A76" s="2">
        <v>30</v>
      </c>
      <c r="B76" s="3" t="s">
        <v>66</v>
      </c>
      <c r="C76" s="881"/>
      <c r="D76" s="934" t="s">
        <v>44</v>
      </c>
      <c r="E76" s="155"/>
      <c r="F76" s="179"/>
    </row>
    <row r="77" spans="1:8" ht="15.75" x14ac:dyDescent="0.25">
      <c r="A77" s="2">
        <v>31</v>
      </c>
      <c r="B77" s="3" t="s">
        <v>67</v>
      </c>
      <c r="C77" s="881"/>
      <c r="D77" s="934" t="s">
        <v>44</v>
      </c>
      <c r="E77" s="155"/>
      <c r="F77" s="179"/>
    </row>
    <row r="78" spans="1:8" ht="15.75" x14ac:dyDescent="0.25">
      <c r="A78" s="2">
        <v>32</v>
      </c>
      <c r="B78" s="3" t="s">
        <v>68</v>
      </c>
      <c r="C78" s="881"/>
      <c r="D78" s="934" t="s">
        <v>44</v>
      </c>
      <c r="E78" s="155"/>
      <c r="F78" s="211"/>
    </row>
    <row r="79" spans="1:8" ht="15.75" x14ac:dyDescent="0.25">
      <c r="A79" s="2">
        <v>35</v>
      </c>
      <c r="B79" s="3" t="s">
        <v>72</v>
      </c>
      <c r="C79" s="881"/>
      <c r="D79" s="934" t="s">
        <v>43</v>
      </c>
      <c r="E79" s="155"/>
      <c r="F79" s="211"/>
      <c r="H79" s="7"/>
    </row>
    <row r="80" spans="1:8" ht="15.75" x14ac:dyDescent="0.25">
      <c r="A80" s="2">
        <v>36</v>
      </c>
      <c r="B80" s="3" t="s">
        <v>73</v>
      </c>
      <c r="C80" s="881"/>
      <c r="D80" s="934" t="s">
        <v>44</v>
      </c>
      <c r="E80" s="155"/>
      <c r="F80" s="212"/>
    </row>
    <row r="81" spans="1:13" ht="15.75" x14ac:dyDescent="0.25">
      <c r="A81" s="2">
        <v>37</v>
      </c>
      <c r="B81" s="3" t="s">
        <v>69</v>
      </c>
      <c r="C81" s="879">
        <f>C21</f>
        <v>10162756.897260273</v>
      </c>
      <c r="D81" s="934" t="s">
        <v>130</v>
      </c>
      <c r="E81" s="162"/>
      <c r="F81" s="213"/>
      <c r="I81" s="7"/>
    </row>
    <row r="82" spans="1:13" ht="15.75" x14ac:dyDescent="0.25">
      <c r="A82" s="2">
        <v>38</v>
      </c>
      <c r="B82" s="3" t="s">
        <v>70</v>
      </c>
      <c r="C82" s="879">
        <f>C24</f>
        <v>10161551.481372736</v>
      </c>
      <c r="D82" s="934" t="s">
        <v>44</v>
      </c>
      <c r="E82" s="162"/>
      <c r="F82" s="213"/>
    </row>
    <row r="83" spans="1:13" ht="15.75" x14ac:dyDescent="0.25">
      <c r="A83" s="2">
        <v>39</v>
      </c>
      <c r="B83" s="3" t="s">
        <v>71</v>
      </c>
      <c r="C83" s="874" t="str">
        <f>C22</f>
        <v>EUR</v>
      </c>
      <c r="D83" s="934" t="s">
        <v>130</v>
      </c>
      <c r="E83" s="155"/>
    </row>
    <row r="84" spans="1:13" ht="15.75" x14ac:dyDescent="0.25">
      <c r="A84" s="2">
        <v>73</v>
      </c>
      <c r="B84" s="3" t="s">
        <v>81</v>
      </c>
      <c r="C84" s="874" t="b">
        <v>0</v>
      </c>
      <c r="D84" s="545" t="s">
        <v>130</v>
      </c>
      <c r="E84" s="155"/>
    </row>
    <row r="85" spans="1:13" ht="15.75" x14ac:dyDescent="0.25">
      <c r="A85" s="2">
        <v>74</v>
      </c>
      <c r="B85" s="3" t="s">
        <v>78</v>
      </c>
      <c r="C85" s="1163" t="s">
        <v>901</v>
      </c>
      <c r="D85" s="935" t="s">
        <v>723</v>
      </c>
      <c r="E85" s="159"/>
      <c r="J85" s="7"/>
    </row>
    <row r="86" spans="1:13" ht="15.75" x14ac:dyDescent="0.25">
      <c r="A86" s="2">
        <v>75</v>
      </c>
      <c r="B86" s="3" t="s">
        <v>19</v>
      </c>
      <c r="C86" s="874" t="s">
        <v>113</v>
      </c>
      <c r="D86" s="545" t="s">
        <v>44</v>
      </c>
      <c r="E86" s="155"/>
    </row>
    <row r="87" spans="1:13" ht="15.75" x14ac:dyDescent="0.25">
      <c r="A87" s="2">
        <v>76</v>
      </c>
      <c r="B87" s="9" t="s">
        <v>30</v>
      </c>
      <c r="C87" s="881"/>
      <c r="D87" s="545" t="s">
        <v>44</v>
      </c>
      <c r="E87" s="155"/>
      <c r="K87" s="226"/>
    </row>
    <row r="88" spans="1:13" ht="15.75" x14ac:dyDescent="0.25">
      <c r="A88" s="2">
        <v>77</v>
      </c>
      <c r="B88" s="9" t="s">
        <v>31</v>
      </c>
      <c r="C88" s="881"/>
      <c r="D88" s="545" t="s">
        <v>44</v>
      </c>
      <c r="E88" s="155"/>
    </row>
    <row r="89" spans="1:13" ht="15.75" x14ac:dyDescent="0.25">
      <c r="A89" s="2">
        <v>78</v>
      </c>
      <c r="B89" s="9" t="s">
        <v>77</v>
      </c>
      <c r="C89" s="874" t="str">
        <f>G17</f>
        <v>DE0001102317</v>
      </c>
      <c r="D89" s="545" t="s">
        <v>44</v>
      </c>
      <c r="E89" s="155"/>
    </row>
    <row r="90" spans="1:13" ht="15.75" x14ac:dyDescent="0.25">
      <c r="A90" s="2">
        <v>79</v>
      </c>
      <c r="B90" s="9" t="s">
        <v>76</v>
      </c>
      <c r="C90" s="874" t="s">
        <v>118</v>
      </c>
      <c r="D90" s="545" t="s">
        <v>44</v>
      </c>
      <c r="E90" s="155"/>
    </row>
    <row r="91" spans="1:13" ht="15.75" x14ac:dyDescent="0.25">
      <c r="A91" s="2">
        <v>83</v>
      </c>
      <c r="B91" s="9" t="s">
        <v>20</v>
      </c>
      <c r="C91" s="879">
        <f>C19</f>
        <v>10000000</v>
      </c>
      <c r="D91" s="545" t="s">
        <v>44</v>
      </c>
      <c r="E91" s="162"/>
      <c r="M91" s="7"/>
    </row>
    <row r="92" spans="1:13" ht="15.75" x14ac:dyDescent="0.25">
      <c r="A92" s="2">
        <v>85</v>
      </c>
      <c r="B92" s="3" t="s">
        <v>21</v>
      </c>
      <c r="C92" s="874" t="s">
        <v>99</v>
      </c>
      <c r="D92" s="545" t="s">
        <v>43</v>
      </c>
      <c r="E92" s="155"/>
      <c r="L92" s="139"/>
    </row>
    <row r="93" spans="1:13" ht="15.75" x14ac:dyDescent="0.25">
      <c r="A93" s="2">
        <v>86</v>
      </c>
      <c r="B93" s="3" t="s">
        <v>22</v>
      </c>
      <c r="C93" s="874" t="s">
        <v>99</v>
      </c>
      <c r="D93" s="545" t="s">
        <v>43</v>
      </c>
      <c r="E93" s="155"/>
    </row>
    <row r="94" spans="1:13" ht="15.75" x14ac:dyDescent="0.25">
      <c r="A94" s="2">
        <v>87</v>
      </c>
      <c r="B94" s="3" t="s">
        <v>23</v>
      </c>
      <c r="C94" s="888">
        <f>(C20/C19)*100</f>
        <v>102.13826027397259</v>
      </c>
      <c r="D94" s="545" t="s">
        <v>44</v>
      </c>
      <c r="E94" s="163"/>
    </row>
    <row r="95" spans="1:13" ht="15.75" x14ac:dyDescent="0.25">
      <c r="A95" s="2">
        <v>88</v>
      </c>
      <c r="B95" s="3" t="s">
        <v>24</v>
      </c>
      <c r="C95" s="217">
        <f>C20</f>
        <v>10213826.02739726</v>
      </c>
      <c r="D95" s="545" t="s">
        <v>44</v>
      </c>
      <c r="E95" s="162"/>
    </row>
    <row r="96" spans="1:13" ht="15.75" x14ac:dyDescent="0.25">
      <c r="A96" s="2">
        <v>89</v>
      </c>
      <c r="B96" s="3" t="s">
        <v>25</v>
      </c>
      <c r="C96" s="74">
        <v>0.5</v>
      </c>
      <c r="D96" s="545" t="s">
        <v>44</v>
      </c>
      <c r="E96" s="164"/>
    </row>
    <row r="97" spans="1:5" ht="15.75" x14ac:dyDescent="0.25">
      <c r="A97" s="2">
        <v>90</v>
      </c>
      <c r="B97" s="3" t="s">
        <v>26</v>
      </c>
      <c r="C97" s="215" t="s">
        <v>114</v>
      </c>
      <c r="D97" s="545" t="s">
        <v>44</v>
      </c>
      <c r="E97" s="155"/>
    </row>
    <row r="98" spans="1:5" ht="15.75" x14ac:dyDescent="0.25">
      <c r="A98" s="2">
        <v>91</v>
      </c>
      <c r="B98" s="3" t="s">
        <v>27</v>
      </c>
      <c r="C98" s="218" t="s">
        <v>121</v>
      </c>
      <c r="D98" s="545" t="s">
        <v>44</v>
      </c>
      <c r="E98" s="165"/>
    </row>
    <row r="99" spans="1:5" ht="15.75" x14ac:dyDescent="0.25">
      <c r="A99" s="2">
        <v>92</v>
      </c>
      <c r="B99" s="3" t="s">
        <v>28</v>
      </c>
      <c r="C99" s="215" t="s">
        <v>115</v>
      </c>
      <c r="D99" s="545" t="s">
        <v>44</v>
      </c>
      <c r="E99" s="155"/>
    </row>
    <row r="100" spans="1:5" ht="15.75" x14ac:dyDescent="0.25">
      <c r="A100" s="2">
        <v>93</v>
      </c>
      <c r="B100" s="3" t="s">
        <v>75</v>
      </c>
      <c r="C100" s="22" t="s">
        <v>119</v>
      </c>
      <c r="D100" s="545" t="s">
        <v>44</v>
      </c>
      <c r="E100" s="155"/>
    </row>
    <row r="101" spans="1:5" ht="15.75" x14ac:dyDescent="0.25">
      <c r="A101" s="2">
        <v>94</v>
      </c>
      <c r="B101" s="3" t="s">
        <v>74</v>
      </c>
      <c r="C101" s="215" t="s">
        <v>116</v>
      </c>
      <c r="D101" s="545" t="s">
        <v>44</v>
      </c>
      <c r="E101" s="155"/>
    </row>
    <row r="102" spans="1:5" ht="15.75" x14ac:dyDescent="0.25">
      <c r="A102" s="2">
        <v>95</v>
      </c>
      <c r="B102" s="9" t="s">
        <v>38</v>
      </c>
      <c r="C102" s="215" t="b">
        <v>1</v>
      </c>
      <c r="D102" s="545" t="s">
        <v>44</v>
      </c>
      <c r="E102" s="155"/>
    </row>
    <row r="103" spans="1:5" ht="15.75" x14ac:dyDescent="0.25">
      <c r="A103" s="16">
        <v>96</v>
      </c>
      <c r="B103" s="10" t="s">
        <v>36</v>
      </c>
      <c r="C103" s="68"/>
      <c r="D103" s="545" t="s">
        <v>44</v>
      </c>
      <c r="E103" s="155"/>
    </row>
    <row r="104" spans="1:5" ht="15.75" x14ac:dyDescent="0.25">
      <c r="A104" s="16">
        <v>97</v>
      </c>
      <c r="B104" s="10" t="s">
        <v>32</v>
      </c>
      <c r="C104" s="68"/>
      <c r="D104" s="545" t="s">
        <v>44</v>
      </c>
      <c r="E104" s="155"/>
    </row>
    <row r="105" spans="1:5" ht="15.75" x14ac:dyDescent="0.25">
      <c r="A105" s="16">
        <v>98</v>
      </c>
      <c r="B105" s="10" t="s">
        <v>39</v>
      </c>
      <c r="C105" s="215" t="s">
        <v>47</v>
      </c>
      <c r="D105" s="934" t="s">
        <v>130</v>
      </c>
      <c r="E105" s="155"/>
    </row>
    <row r="106" spans="1:5" ht="15.75" x14ac:dyDescent="0.25">
      <c r="A106" s="16">
        <v>99</v>
      </c>
      <c r="B106" s="10" t="s">
        <v>29</v>
      </c>
      <c r="C106" s="216" t="s">
        <v>117</v>
      </c>
      <c r="D106" s="934" t="s">
        <v>130</v>
      </c>
      <c r="E106" s="155"/>
    </row>
    <row r="107" spans="1:5" ht="15.75" x14ac:dyDescent="0.25">
      <c r="A107" s="12" t="s">
        <v>122</v>
      </c>
      <c r="C107" s="15">
        <v>49</v>
      </c>
      <c r="D107" s="53"/>
      <c r="E107" s="53"/>
    </row>
    <row r="108" spans="1:5" x14ac:dyDescent="0.25">
      <c r="C108" s="11"/>
      <c r="D108" s="54"/>
      <c r="E108" s="54"/>
    </row>
  </sheetData>
  <mergeCells count="59">
    <mergeCell ref="G37:H37"/>
    <mergeCell ref="I37:J37"/>
    <mergeCell ref="G34:H34"/>
    <mergeCell ref="I34:J34"/>
    <mergeCell ref="G35:H35"/>
    <mergeCell ref="I35:J35"/>
    <mergeCell ref="G36:H36"/>
    <mergeCell ref="I36:J36"/>
    <mergeCell ref="G32:H32"/>
    <mergeCell ref="I32:J32"/>
    <mergeCell ref="G33:H33"/>
    <mergeCell ref="I33:J33"/>
    <mergeCell ref="A17:A18"/>
    <mergeCell ref="B17:B18"/>
    <mergeCell ref="C17:C18"/>
    <mergeCell ref="E25:F25"/>
    <mergeCell ref="I28:J28"/>
    <mergeCell ref="G29:H29"/>
    <mergeCell ref="I29:J29"/>
    <mergeCell ref="G30:H30"/>
    <mergeCell ref="I30:J30"/>
    <mergeCell ref="G31:H31"/>
    <mergeCell ref="I31:J31"/>
    <mergeCell ref="E10:F10"/>
    <mergeCell ref="E11:F11"/>
    <mergeCell ref="E20:F20"/>
    <mergeCell ref="E21:F21"/>
    <mergeCell ref="G28:H28"/>
    <mergeCell ref="G38:H38"/>
    <mergeCell ref="I38:J38"/>
    <mergeCell ref="G39:H39"/>
    <mergeCell ref="I39:J39"/>
    <mergeCell ref="G46:H46"/>
    <mergeCell ref="I46:J46"/>
    <mergeCell ref="G43:H43"/>
    <mergeCell ref="I43:J43"/>
    <mergeCell ref="G44:H44"/>
    <mergeCell ref="I44:J44"/>
    <mergeCell ref="I45:J45"/>
    <mergeCell ref="G40:H40"/>
    <mergeCell ref="I40:J40"/>
    <mergeCell ref="G41:H41"/>
    <mergeCell ref="I41:J41"/>
    <mergeCell ref="G53:K53"/>
    <mergeCell ref="G52:K52"/>
    <mergeCell ref="G48:H48"/>
    <mergeCell ref="I48:J48"/>
    <mergeCell ref="G42:H42"/>
    <mergeCell ref="I42:J42"/>
    <mergeCell ref="G47:H47"/>
    <mergeCell ref="I47:J47"/>
    <mergeCell ref="G49:H49"/>
    <mergeCell ref="I49:J49"/>
    <mergeCell ref="G58:K59"/>
    <mergeCell ref="F58:F59"/>
    <mergeCell ref="F56:F57"/>
    <mergeCell ref="G54:K55"/>
    <mergeCell ref="G56:K57"/>
    <mergeCell ref="F54:F55"/>
  </mergeCells>
  <pageMargins left="0.23622047244094491" right="0.23622047244094491" top="0.19685039370078741" bottom="0.15748031496062992" header="0.11811023622047245" footer="0.11811023622047245"/>
  <pageSetup paperSize="8" scale="49"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G71"/>
  <sheetViews>
    <sheetView zoomScale="75" zoomScaleNormal="75" workbookViewId="0">
      <selection activeCell="A8" sqref="A8"/>
    </sheetView>
  </sheetViews>
  <sheetFormatPr defaultRowHeight="15" x14ac:dyDescent="0.25"/>
  <cols>
    <col min="1" max="1" width="7.42578125" customWidth="1"/>
    <col min="2" max="2" width="92" customWidth="1"/>
    <col min="3" max="3" width="34.140625" customWidth="1"/>
    <col min="4" max="4" width="9.5703125" style="1921" bestFit="1" customWidth="1"/>
    <col min="5" max="5" width="4.140625" customWidth="1"/>
    <col min="6" max="6" width="27.140625" customWidth="1"/>
    <col min="7" max="7" width="3.42578125" style="8" customWidth="1"/>
    <col min="8" max="8" width="5.42578125" style="8" customWidth="1"/>
    <col min="9" max="9" width="19.7109375" customWidth="1"/>
    <col min="10" max="10" width="5.7109375" customWidth="1"/>
    <col min="11" max="11" width="3.5703125" style="8" customWidth="1"/>
    <col min="12" max="12" width="30.28515625" bestFit="1" customWidth="1"/>
    <col min="13" max="13" width="4" customWidth="1"/>
    <col min="14" max="14" width="13.28515625" bestFit="1" customWidth="1"/>
    <col min="15" max="15" width="17.5703125" customWidth="1"/>
    <col min="16" max="16" width="13.5703125" customWidth="1"/>
  </cols>
  <sheetData>
    <row r="1" spans="1:14" x14ac:dyDescent="0.25">
      <c r="A1" s="7"/>
      <c r="B1" s="7"/>
      <c r="C1" s="7"/>
      <c r="D1" s="1024"/>
      <c r="E1" s="7"/>
      <c r="F1" s="7"/>
      <c r="G1" s="7"/>
      <c r="H1" s="7"/>
      <c r="I1" s="7"/>
      <c r="J1" s="7"/>
      <c r="K1" s="7"/>
      <c r="L1" s="7"/>
      <c r="M1" s="7"/>
      <c r="N1" s="7"/>
    </row>
    <row r="2" spans="1:14" x14ac:dyDescent="0.25">
      <c r="A2" s="7"/>
      <c r="B2" s="7"/>
      <c r="C2" s="7"/>
      <c r="D2" s="1024"/>
      <c r="E2" s="7"/>
      <c r="F2" s="7"/>
      <c r="G2" s="7"/>
      <c r="H2" s="7"/>
      <c r="I2" s="7"/>
      <c r="J2" s="7"/>
      <c r="K2" s="7"/>
      <c r="L2" s="7"/>
      <c r="M2" s="7"/>
      <c r="N2" s="7"/>
    </row>
    <row r="3" spans="1:14" x14ac:dyDescent="0.25">
      <c r="A3" s="7"/>
      <c r="B3" s="7"/>
      <c r="C3" s="7"/>
      <c r="D3" s="1024"/>
      <c r="E3" s="7"/>
      <c r="F3" s="7"/>
      <c r="G3" s="7"/>
      <c r="H3" s="7"/>
      <c r="I3" s="7"/>
      <c r="J3" s="7"/>
      <c r="K3" s="7"/>
      <c r="L3" s="7"/>
      <c r="M3" s="7"/>
      <c r="N3" s="7"/>
    </row>
    <row r="4" spans="1:14" ht="18" x14ac:dyDescent="0.25">
      <c r="A4" s="7"/>
      <c r="B4" s="1001" t="s">
        <v>812</v>
      </c>
      <c r="D4" s="139"/>
      <c r="E4" s="7"/>
      <c r="F4" s="7"/>
      <c r="G4" s="7"/>
      <c r="H4" s="7"/>
      <c r="I4" s="7"/>
      <c r="J4" s="7"/>
      <c r="K4" s="7"/>
      <c r="L4" s="7"/>
      <c r="M4" s="7"/>
      <c r="N4" s="7"/>
    </row>
    <row r="5" spans="1:14" x14ac:dyDescent="0.25">
      <c r="A5" s="7"/>
      <c r="B5" s="7"/>
      <c r="C5" s="7"/>
      <c r="D5" s="1024"/>
      <c r="E5" s="7"/>
      <c r="F5" s="7"/>
      <c r="G5" s="7"/>
      <c r="H5" s="7"/>
      <c r="I5" s="7"/>
      <c r="J5" s="7"/>
      <c r="K5" s="7"/>
      <c r="L5" s="7"/>
      <c r="M5" s="7"/>
      <c r="N5" s="7"/>
    </row>
    <row r="6" spans="1:14" x14ac:dyDescent="0.25">
      <c r="A6" s="7"/>
      <c r="B6" s="7"/>
      <c r="D6" s="1024"/>
      <c r="E6" s="7"/>
      <c r="F6" s="7"/>
      <c r="G6" s="7"/>
      <c r="H6" s="7"/>
      <c r="I6" s="7"/>
      <c r="J6" s="7"/>
      <c r="K6" s="7"/>
      <c r="L6" s="7"/>
      <c r="M6" s="7"/>
      <c r="N6" s="7"/>
    </row>
    <row r="7" spans="1:14" x14ac:dyDescent="0.25">
      <c r="A7" s="7"/>
      <c r="B7" s="7"/>
      <c r="C7" s="7"/>
      <c r="D7" s="1024"/>
      <c r="E7" s="7"/>
      <c r="F7" s="7"/>
      <c r="G7" s="7"/>
      <c r="H7" s="7"/>
      <c r="I7" s="7"/>
      <c r="J7" s="7"/>
      <c r="K7" s="7"/>
      <c r="L7" s="7"/>
      <c r="M7" s="7"/>
      <c r="N7" s="7"/>
    </row>
    <row r="8" spans="1:14" ht="15.75" x14ac:dyDescent="0.25">
      <c r="A8" s="31" t="s">
        <v>131</v>
      </c>
      <c r="B8" s="12"/>
      <c r="C8" s="12"/>
      <c r="D8" s="1924"/>
      <c r="E8" s="12"/>
      <c r="F8" s="31"/>
      <c r="G8" s="31"/>
      <c r="H8" s="31"/>
      <c r="I8" s="12"/>
      <c r="J8" s="12"/>
      <c r="K8" s="80"/>
      <c r="L8" s="12"/>
    </row>
    <row r="9" spans="1:14" ht="15.75" x14ac:dyDescent="0.25">
      <c r="A9" s="863">
        <v>1</v>
      </c>
      <c r="B9" s="29" t="s">
        <v>127</v>
      </c>
      <c r="C9" s="65" t="s">
        <v>128</v>
      </c>
      <c r="D9" s="1940"/>
      <c r="E9" s="197"/>
      <c r="F9" s="31"/>
      <c r="G9" s="31"/>
      <c r="H9" s="31"/>
      <c r="I9" s="12"/>
      <c r="J9" s="12"/>
      <c r="K9" s="80"/>
      <c r="L9" s="12"/>
    </row>
    <row r="10" spans="1:14" ht="15.75" x14ac:dyDescent="0.25">
      <c r="A10" s="863">
        <v>2</v>
      </c>
      <c r="B10" s="29" t="s">
        <v>90</v>
      </c>
      <c r="C10" s="856" t="s">
        <v>274</v>
      </c>
      <c r="D10" s="1863"/>
      <c r="E10" s="862"/>
      <c r="F10" s="860" t="s">
        <v>95</v>
      </c>
      <c r="G10" s="2577" t="s">
        <v>275</v>
      </c>
      <c r="H10" s="2577"/>
      <c r="I10" s="2576"/>
      <c r="J10" s="854"/>
      <c r="K10" s="876"/>
      <c r="L10" s="55"/>
    </row>
    <row r="11" spans="1:14" ht="15.75" x14ac:dyDescent="0.25">
      <c r="A11" s="863">
        <v>3</v>
      </c>
      <c r="B11" s="29" t="s">
        <v>91</v>
      </c>
      <c r="C11" s="853" t="s">
        <v>276</v>
      </c>
      <c r="D11" s="1139"/>
      <c r="E11" s="854"/>
      <c r="F11" s="860" t="s">
        <v>95</v>
      </c>
      <c r="G11" s="2577" t="s">
        <v>277</v>
      </c>
      <c r="H11" s="2577"/>
      <c r="I11" s="2576"/>
      <c r="J11" s="854"/>
      <c r="K11" s="876"/>
      <c r="L11" s="55"/>
    </row>
    <row r="12" spans="1:14" ht="15.75" x14ac:dyDescent="0.25">
      <c r="A12" s="863">
        <v>4</v>
      </c>
      <c r="B12" s="29" t="s">
        <v>101</v>
      </c>
      <c r="C12" s="24">
        <v>43941</v>
      </c>
      <c r="D12" s="1941"/>
      <c r="E12" s="870"/>
      <c r="F12" s="26"/>
      <c r="G12" s="26"/>
      <c r="H12" s="26"/>
      <c r="I12" s="15"/>
      <c r="J12" s="15"/>
      <c r="K12" s="876"/>
      <c r="L12" s="56"/>
    </row>
    <row r="13" spans="1:14" ht="15.75" x14ac:dyDescent="0.25">
      <c r="A13" s="863">
        <v>5</v>
      </c>
      <c r="B13" s="29" t="s">
        <v>123</v>
      </c>
      <c r="C13" s="25">
        <v>0.45520833333333338</v>
      </c>
      <c r="D13" s="1942"/>
      <c r="E13" s="871"/>
      <c r="F13" s="26"/>
      <c r="G13" s="26"/>
      <c r="H13" s="26"/>
      <c r="I13" s="15"/>
      <c r="J13" s="15"/>
      <c r="K13" s="876"/>
      <c r="L13" s="56"/>
    </row>
    <row r="14" spans="1:14" ht="15.75" x14ac:dyDescent="0.25">
      <c r="A14" s="863">
        <v>6</v>
      </c>
      <c r="B14" s="29" t="s">
        <v>124</v>
      </c>
      <c r="C14" s="24" t="s">
        <v>125</v>
      </c>
      <c r="D14" s="1941"/>
      <c r="E14" s="870"/>
      <c r="F14" s="26"/>
      <c r="G14" s="26"/>
      <c r="H14" s="26"/>
      <c r="I14" s="15"/>
      <c r="J14" s="15"/>
      <c r="K14" s="876"/>
      <c r="L14" s="56"/>
    </row>
    <row r="15" spans="1:14" ht="15.75" x14ac:dyDescent="0.25">
      <c r="A15" s="863">
        <v>7</v>
      </c>
      <c r="B15" s="29" t="s">
        <v>102</v>
      </c>
      <c r="C15" s="24">
        <v>43942</v>
      </c>
      <c r="D15" s="1941"/>
      <c r="E15" s="870"/>
      <c r="F15" s="26"/>
      <c r="G15" s="26"/>
      <c r="H15" s="26"/>
      <c r="I15" s="15"/>
      <c r="J15" s="15"/>
      <c r="K15" s="876"/>
      <c r="L15" s="56"/>
    </row>
    <row r="16" spans="1:14" ht="15.75" x14ac:dyDescent="0.25">
      <c r="A16" s="863">
        <v>8</v>
      </c>
      <c r="B16" s="29" t="s">
        <v>103</v>
      </c>
      <c r="C16" s="24">
        <f>C15+7</f>
        <v>43949</v>
      </c>
      <c r="D16" s="1941"/>
      <c r="E16" s="870"/>
      <c r="F16" s="26"/>
      <c r="G16" s="26"/>
      <c r="H16" s="26"/>
      <c r="I16" s="15"/>
      <c r="J16" s="15"/>
      <c r="K16" s="876"/>
      <c r="L16" s="56"/>
    </row>
    <row r="17" spans="1:33" ht="15.75" x14ac:dyDescent="0.25">
      <c r="A17" s="2551">
        <v>9</v>
      </c>
      <c r="B17" s="2322" t="s">
        <v>85</v>
      </c>
      <c r="C17" s="2324" t="s">
        <v>98</v>
      </c>
      <c r="D17" s="1943"/>
      <c r="E17" s="258"/>
      <c r="F17" s="860" t="s">
        <v>180</v>
      </c>
      <c r="G17" s="2595" t="s">
        <v>92</v>
      </c>
      <c r="H17" s="2595"/>
      <c r="I17" s="2596"/>
      <c r="J17" s="258"/>
      <c r="K17" s="258"/>
      <c r="L17" s="2324" t="s">
        <v>774</v>
      </c>
      <c r="M17" s="258"/>
      <c r="N17" s="860" t="s">
        <v>180</v>
      </c>
      <c r="O17" s="2595" t="s">
        <v>92</v>
      </c>
      <c r="P17" s="2596"/>
    </row>
    <row r="18" spans="1:33" ht="15.75" x14ac:dyDescent="0.25">
      <c r="A18" s="2552"/>
      <c r="B18" s="2323"/>
      <c r="C18" s="2325"/>
      <c r="D18" s="1943"/>
      <c r="E18" s="258"/>
      <c r="F18" s="860" t="s">
        <v>181</v>
      </c>
      <c r="G18" s="2577" t="s">
        <v>119</v>
      </c>
      <c r="H18" s="2577"/>
      <c r="I18" s="2576"/>
      <c r="J18" s="854"/>
      <c r="K18" s="876"/>
      <c r="L18" s="2325"/>
      <c r="M18" s="258"/>
      <c r="N18" s="860" t="s">
        <v>181</v>
      </c>
      <c r="O18" s="2577" t="s">
        <v>119</v>
      </c>
      <c r="P18" s="2576"/>
    </row>
    <row r="19" spans="1:33" ht="15.75" x14ac:dyDescent="0.25">
      <c r="A19" s="863">
        <v>10</v>
      </c>
      <c r="B19" s="29" t="s">
        <v>86</v>
      </c>
      <c r="C19" s="857">
        <v>10000000</v>
      </c>
      <c r="D19" s="286"/>
      <c r="E19" s="36"/>
      <c r="F19" s="27"/>
      <c r="G19" s="27"/>
      <c r="H19" s="27"/>
      <c r="I19" s="15"/>
      <c r="J19" s="15"/>
      <c r="K19" s="876"/>
      <c r="L19" s="857">
        <v>5000000</v>
      </c>
      <c r="M19" s="36"/>
      <c r="N19" s="27"/>
      <c r="O19" s="27"/>
      <c r="P19" s="15"/>
    </row>
    <row r="20" spans="1:33" ht="15.75" x14ac:dyDescent="0.25">
      <c r="A20" s="863">
        <v>11</v>
      </c>
      <c r="B20" s="29" t="s">
        <v>87</v>
      </c>
      <c r="C20" s="857">
        <f>(C19*(G20/100))+(C19*((1.5*340)/(100*365)))</f>
        <v>10213826.02739726</v>
      </c>
      <c r="D20" s="286"/>
      <c r="E20" s="36"/>
      <c r="F20" s="859" t="s">
        <v>100</v>
      </c>
      <c r="G20" s="2597">
        <v>100.741</v>
      </c>
      <c r="H20" s="2597"/>
      <c r="I20" s="2598"/>
      <c r="J20" s="82"/>
      <c r="K20" s="82"/>
      <c r="L20" s="857">
        <f>(L19*(O20/100))+(L19*((0*340)/(100*365)))</f>
        <v>6256000</v>
      </c>
      <c r="M20" s="36"/>
      <c r="N20" s="859" t="s">
        <v>100</v>
      </c>
      <c r="O20" s="2597">
        <v>125.12</v>
      </c>
      <c r="P20" s="2598"/>
    </row>
    <row r="21" spans="1:33" ht="15.75" x14ac:dyDescent="0.25">
      <c r="A21" s="863">
        <v>12</v>
      </c>
      <c r="B21" s="29" t="s">
        <v>83</v>
      </c>
      <c r="C21" s="857">
        <f>(C20+L20)*(1-0.005)</f>
        <v>16387476.897260273</v>
      </c>
      <c r="D21" s="286"/>
      <c r="E21" s="36"/>
      <c r="F21" s="859" t="s">
        <v>89</v>
      </c>
      <c r="G21" s="2593">
        <v>5.0000000000000001E-3</v>
      </c>
      <c r="H21" s="2593"/>
      <c r="I21" s="2594"/>
      <c r="J21" s="83"/>
      <c r="K21" s="83"/>
      <c r="L21" s="36"/>
      <c r="M21" s="36"/>
      <c r="N21" s="859" t="s">
        <v>89</v>
      </c>
      <c r="O21" s="2593">
        <v>5.0000000000000001E-3</v>
      </c>
      <c r="P21" s="2594"/>
    </row>
    <row r="22" spans="1:33" ht="15.75" x14ac:dyDescent="0.25">
      <c r="A22" s="863">
        <v>13</v>
      </c>
      <c r="B22" s="29" t="s">
        <v>88</v>
      </c>
      <c r="C22" s="853" t="s">
        <v>99</v>
      </c>
      <c r="D22" s="1139"/>
      <c r="E22" s="854"/>
      <c r="F22" s="858"/>
      <c r="G22" s="858"/>
      <c r="H22" s="858"/>
      <c r="I22" s="15"/>
      <c r="J22" s="15"/>
      <c r="K22" s="876"/>
      <c r="L22" s="854"/>
      <c r="M22" s="854"/>
      <c r="N22" s="858"/>
      <c r="O22" s="858"/>
      <c r="P22" s="15"/>
    </row>
    <row r="23" spans="1:33" ht="15.75" x14ac:dyDescent="0.25">
      <c r="A23" s="863">
        <v>14</v>
      </c>
      <c r="B23" s="29" t="s">
        <v>82</v>
      </c>
      <c r="C23" s="21">
        <v>-6.1000000000000004E-3</v>
      </c>
      <c r="D23" s="1944"/>
      <c r="E23" s="872"/>
      <c r="F23" s="32"/>
      <c r="G23" s="32"/>
      <c r="H23" s="32"/>
      <c r="I23" s="854"/>
      <c r="J23" s="854"/>
      <c r="K23" s="876"/>
      <c r="L23" s="872"/>
      <c r="M23" s="872"/>
      <c r="N23" s="32"/>
      <c r="O23" s="32"/>
      <c r="P23" s="854"/>
    </row>
    <row r="24" spans="1:33" ht="15.75" x14ac:dyDescent="0.25">
      <c r="A24" s="863">
        <v>15</v>
      </c>
      <c r="B24" s="29" t="s">
        <v>84</v>
      </c>
      <c r="C24" s="857">
        <f>C21*(1+((C23*(C16-C15))/(360)))</f>
        <v>16385533.160417181</v>
      </c>
      <c r="D24" s="286"/>
      <c r="E24" s="36"/>
      <c r="F24" s="13"/>
      <c r="G24" s="13"/>
      <c r="H24" s="13"/>
      <c r="I24" s="15"/>
      <c r="J24" s="15"/>
      <c r="K24" s="876"/>
      <c r="L24" s="36"/>
      <c r="M24" s="36"/>
      <c r="N24" s="13"/>
      <c r="O24" s="13"/>
      <c r="P24" s="15"/>
    </row>
    <row r="25" spans="1:33" ht="15.75" x14ac:dyDescent="0.25">
      <c r="A25" s="863">
        <v>16</v>
      </c>
      <c r="B25" s="29" t="s">
        <v>306</v>
      </c>
      <c r="C25" s="857" t="s">
        <v>278</v>
      </c>
      <c r="D25" s="286"/>
      <c r="E25" s="36"/>
      <c r="F25" s="860" t="s">
        <v>95</v>
      </c>
      <c r="G25" s="2577" t="s">
        <v>258</v>
      </c>
      <c r="H25" s="2577"/>
      <c r="I25" s="2576"/>
      <c r="J25" s="854"/>
      <c r="K25" s="876"/>
      <c r="L25" s="36"/>
      <c r="M25" s="36"/>
      <c r="N25" s="308"/>
      <c r="O25" s="2599"/>
      <c r="P25" s="2599"/>
    </row>
    <row r="27" spans="1:33" ht="16.5" thickBot="1" x14ac:dyDescent="0.3">
      <c r="A27" s="896" t="s">
        <v>784</v>
      </c>
      <c r="B27" s="607"/>
      <c r="C27" s="607"/>
      <c r="D27" s="1945"/>
      <c r="E27" s="607"/>
      <c r="F27" s="607"/>
      <c r="G27" s="607"/>
      <c r="H27" s="2601"/>
      <c r="I27" s="2601"/>
      <c r="J27" s="2601"/>
      <c r="K27" s="2601"/>
      <c r="L27" s="2601"/>
      <c r="M27" s="897"/>
    </row>
    <row r="28" spans="1:33" ht="15.75" x14ac:dyDescent="0.25">
      <c r="A28" s="894">
        <v>1</v>
      </c>
      <c r="B28" s="895" t="s">
        <v>280</v>
      </c>
      <c r="C28" s="677" t="s">
        <v>47</v>
      </c>
      <c r="D28" s="1139"/>
      <c r="E28" s="1139"/>
      <c r="F28" s="1139"/>
      <c r="G28" s="1139"/>
      <c r="H28" s="1139"/>
      <c r="I28" s="1139"/>
      <c r="J28" s="1139"/>
      <c r="K28" s="2600" t="s">
        <v>47</v>
      </c>
      <c r="L28" s="2600"/>
      <c r="M28" s="861"/>
      <c r="N28" s="2299"/>
      <c r="O28" s="2299"/>
      <c r="P28" s="2299"/>
      <c r="Q28" s="905"/>
      <c r="R28" s="141"/>
      <c r="S28" s="12"/>
      <c r="T28" s="12"/>
      <c r="U28" s="12"/>
      <c r="V28" s="12"/>
      <c r="W28" s="12"/>
      <c r="X28" s="12"/>
      <c r="Y28" s="12"/>
      <c r="Z28" s="12"/>
      <c r="AA28" s="12"/>
      <c r="AB28" s="12"/>
      <c r="AC28" s="12"/>
      <c r="AD28" s="12"/>
      <c r="AE28" s="12"/>
      <c r="AF28" s="12"/>
      <c r="AG28" s="12"/>
    </row>
    <row r="29" spans="1:33" ht="15.75" x14ac:dyDescent="0.25">
      <c r="A29" s="886">
        <v>2</v>
      </c>
      <c r="B29" s="875" t="s">
        <v>281</v>
      </c>
      <c r="C29" s="1133" t="s">
        <v>772</v>
      </c>
      <c r="D29" s="1938" t="s">
        <v>273</v>
      </c>
      <c r="E29" s="219"/>
      <c r="F29" s="219"/>
      <c r="G29" s="219"/>
      <c r="H29" s="219"/>
      <c r="I29" s="219"/>
      <c r="J29" s="219"/>
      <c r="K29" s="2429" t="s">
        <v>771</v>
      </c>
      <c r="L29" s="2429"/>
      <c r="M29" s="8"/>
      <c r="N29" s="2587"/>
      <c r="O29" s="2587"/>
      <c r="P29" s="2587"/>
      <c r="Q29" s="141"/>
      <c r="R29" s="141"/>
      <c r="S29" s="12"/>
      <c r="T29" s="12"/>
      <c r="U29" s="12"/>
      <c r="V29" s="12"/>
      <c r="W29" s="12"/>
      <c r="X29" s="12"/>
      <c r="Y29" s="12"/>
      <c r="Z29" s="12"/>
      <c r="AA29" s="12"/>
      <c r="AB29" s="12"/>
      <c r="AC29" s="12"/>
      <c r="AD29" s="12"/>
      <c r="AE29" s="12"/>
      <c r="AF29" s="12"/>
      <c r="AG29" s="12"/>
    </row>
    <row r="30" spans="1:33" ht="15.75" x14ac:dyDescent="0.25">
      <c r="A30" s="79">
        <v>4</v>
      </c>
      <c r="B30" s="874" t="s">
        <v>282</v>
      </c>
      <c r="C30" s="1133" t="s">
        <v>275</v>
      </c>
      <c r="D30" s="1139"/>
      <c r="E30" s="1138"/>
      <c r="F30" s="1138"/>
      <c r="G30" s="1138"/>
      <c r="H30" s="1138"/>
      <c r="I30" s="1138"/>
      <c r="J30" s="1138"/>
      <c r="K30" s="2429" t="s">
        <v>275</v>
      </c>
      <c r="L30" s="2429"/>
      <c r="M30" s="8"/>
      <c r="N30" s="2587"/>
      <c r="O30" s="2587"/>
      <c r="P30" s="2587"/>
      <c r="Q30" s="141"/>
      <c r="R30" s="141"/>
      <c r="S30" s="12"/>
      <c r="T30" s="12"/>
      <c r="U30" s="12"/>
      <c r="V30" s="12"/>
      <c r="W30" s="12"/>
      <c r="X30" s="12"/>
      <c r="Y30" s="12"/>
      <c r="Z30" s="12"/>
      <c r="AA30" s="12"/>
      <c r="AB30" s="12"/>
      <c r="AC30" s="12"/>
      <c r="AD30" s="12"/>
      <c r="AE30" s="12"/>
      <c r="AF30" s="12"/>
      <c r="AG30" s="12"/>
    </row>
    <row r="31" spans="1:33" ht="15.75" x14ac:dyDescent="0.25">
      <c r="A31" s="79">
        <v>5</v>
      </c>
      <c r="B31" s="874" t="s">
        <v>283</v>
      </c>
      <c r="C31" s="1133" t="b">
        <v>1</v>
      </c>
      <c r="D31" s="1139"/>
      <c r="E31" s="1138"/>
      <c r="F31" s="1138"/>
      <c r="G31" s="1138"/>
      <c r="H31" s="1138"/>
      <c r="I31" s="1138"/>
      <c r="J31" s="1138"/>
      <c r="K31" s="2429" t="b">
        <v>1</v>
      </c>
      <c r="L31" s="2429"/>
      <c r="M31" s="8"/>
      <c r="N31" s="2587"/>
      <c r="O31" s="2587"/>
      <c r="P31" s="2587"/>
      <c r="Q31" s="141"/>
      <c r="R31" s="141"/>
      <c r="S31" s="12"/>
      <c r="T31" s="12"/>
      <c r="U31" s="12"/>
      <c r="V31" s="12"/>
      <c r="W31" s="12"/>
      <c r="X31" s="12"/>
      <c r="Y31" s="12"/>
      <c r="Z31" s="12"/>
      <c r="AA31" s="12"/>
      <c r="AB31" s="12"/>
      <c r="AC31" s="12"/>
      <c r="AD31" s="12"/>
      <c r="AE31" s="12"/>
      <c r="AF31" s="12"/>
      <c r="AG31" s="12"/>
    </row>
    <row r="32" spans="1:33" ht="15.75" x14ac:dyDescent="0.25">
      <c r="A32" s="883">
        <v>6</v>
      </c>
      <c r="B32" s="874" t="s">
        <v>284</v>
      </c>
      <c r="C32" s="1133" t="s">
        <v>275</v>
      </c>
      <c r="D32" s="1139"/>
      <c r="E32" s="1138"/>
      <c r="F32" s="1138"/>
      <c r="G32" s="1138"/>
      <c r="H32" s="1138"/>
      <c r="I32" s="1138"/>
      <c r="J32" s="1138"/>
      <c r="K32" s="2429" t="s">
        <v>275</v>
      </c>
      <c r="L32" s="2429"/>
      <c r="M32" s="8"/>
      <c r="N32" s="2587"/>
      <c r="O32" s="2587"/>
      <c r="P32" s="2587"/>
      <c r="Q32" s="141"/>
      <c r="R32" s="141"/>
      <c r="S32" s="12"/>
      <c r="T32" s="12"/>
      <c r="U32" s="12"/>
      <c r="V32" s="12"/>
      <c r="W32" s="12"/>
      <c r="X32" s="12"/>
      <c r="Y32" s="12"/>
      <c r="Z32" s="12"/>
      <c r="AA32" s="12"/>
      <c r="AB32" s="12"/>
      <c r="AC32" s="12"/>
      <c r="AD32" s="12"/>
      <c r="AE32" s="12"/>
      <c r="AF32" s="12"/>
      <c r="AG32" s="12"/>
    </row>
    <row r="33" spans="1:33" ht="15.75" x14ac:dyDescent="0.25">
      <c r="A33" s="79">
        <v>7</v>
      </c>
      <c r="B33" s="900" t="s">
        <v>785</v>
      </c>
      <c r="C33" s="140" t="s">
        <v>277</v>
      </c>
      <c r="D33" s="1139"/>
      <c r="E33" s="1138"/>
      <c r="F33" s="1138"/>
      <c r="G33" s="1138"/>
      <c r="H33" s="1138"/>
      <c r="I33" s="1138"/>
      <c r="J33" s="1138"/>
      <c r="K33" s="2429" t="s">
        <v>277</v>
      </c>
      <c r="L33" s="2429"/>
      <c r="M33" s="8"/>
      <c r="N33" s="2587"/>
      <c r="O33" s="2587"/>
      <c r="P33" s="2587"/>
      <c r="Q33" s="141"/>
      <c r="R33" s="141"/>
      <c r="S33" s="12"/>
      <c r="T33" s="12"/>
      <c r="U33" s="12"/>
      <c r="V33" s="12"/>
      <c r="W33" s="12"/>
      <c r="X33" s="12"/>
      <c r="Y33" s="12"/>
      <c r="Z33" s="12"/>
      <c r="AA33" s="12"/>
      <c r="AB33" s="12"/>
      <c r="AC33" s="12"/>
      <c r="AD33" s="12"/>
      <c r="AE33" s="12"/>
      <c r="AF33" s="12"/>
      <c r="AG33" s="12"/>
    </row>
    <row r="34" spans="1:33" ht="15.75" x14ac:dyDescent="0.25">
      <c r="A34" s="79">
        <v>16</v>
      </c>
      <c r="B34" s="900" t="s">
        <v>786</v>
      </c>
      <c r="C34" s="140" t="s">
        <v>275</v>
      </c>
      <c r="D34" s="1139"/>
      <c r="E34" s="1138"/>
      <c r="F34" s="1138"/>
      <c r="G34" s="1138"/>
      <c r="H34" s="1138"/>
      <c r="I34" s="1138"/>
      <c r="J34" s="1138"/>
      <c r="K34" s="2429" t="s">
        <v>275</v>
      </c>
      <c r="L34" s="2429"/>
      <c r="M34" s="8"/>
      <c r="N34" s="2587"/>
      <c r="O34" s="2587"/>
      <c r="P34" s="2587"/>
      <c r="Q34" s="141"/>
      <c r="R34" s="141"/>
      <c r="S34" s="12"/>
      <c r="T34" s="12"/>
      <c r="U34" s="12"/>
      <c r="V34" s="12"/>
      <c r="W34" s="12"/>
      <c r="X34" s="12"/>
      <c r="Y34" s="12"/>
      <c r="Z34" s="12"/>
      <c r="AA34" s="12"/>
      <c r="AB34" s="12"/>
      <c r="AC34" s="12"/>
      <c r="AD34" s="12"/>
      <c r="AE34" s="12"/>
      <c r="AF34" s="12"/>
      <c r="AG34" s="12"/>
    </row>
    <row r="35" spans="1:33" ht="15.75" x14ac:dyDescent="0.25">
      <c r="A35" s="79">
        <v>25</v>
      </c>
      <c r="B35" s="874" t="s">
        <v>285</v>
      </c>
      <c r="C35" s="1133" t="b">
        <v>0</v>
      </c>
      <c r="D35" s="1139"/>
      <c r="E35" s="1138"/>
      <c r="F35" s="1138"/>
      <c r="G35" s="1138"/>
      <c r="H35" s="1138"/>
      <c r="I35" s="1138"/>
      <c r="J35" s="1138"/>
      <c r="K35" s="2429" t="b">
        <v>0</v>
      </c>
      <c r="L35" s="2429"/>
      <c r="M35" s="8"/>
      <c r="N35" s="2587"/>
      <c r="O35" s="2587"/>
      <c r="P35" s="2587"/>
      <c r="Q35" s="141"/>
      <c r="R35" s="141"/>
      <c r="S35" s="12"/>
      <c r="T35" s="12"/>
      <c r="U35" s="12"/>
      <c r="V35" s="12"/>
      <c r="W35" s="12"/>
      <c r="X35" s="12"/>
      <c r="Y35" s="12"/>
      <c r="Z35" s="12"/>
      <c r="AA35" s="12"/>
      <c r="AB35" s="12"/>
      <c r="AC35" s="12"/>
      <c r="AD35" s="12"/>
      <c r="AE35" s="12"/>
      <c r="AF35" s="12"/>
      <c r="AG35" s="12"/>
    </row>
    <row r="36" spans="1:33" ht="15.75" x14ac:dyDescent="0.25">
      <c r="A36" s="79">
        <v>28</v>
      </c>
      <c r="B36" s="875" t="s">
        <v>286</v>
      </c>
      <c r="C36" s="255" t="s">
        <v>612</v>
      </c>
      <c r="D36" s="1139"/>
      <c r="E36" s="1138"/>
      <c r="F36" s="1138"/>
      <c r="G36" s="1138"/>
      <c r="H36" s="1138"/>
      <c r="I36" s="1138"/>
      <c r="J36" s="1138"/>
      <c r="K36" s="2590" t="str">
        <f>C36</f>
        <v>2020-04-20T10:55:30Z</v>
      </c>
      <c r="L36" s="2590"/>
      <c r="M36" s="8"/>
      <c r="N36" s="2591"/>
      <c r="O36" s="2591"/>
      <c r="P36" s="2591"/>
      <c r="Q36" s="922"/>
      <c r="R36" s="922"/>
      <c r="S36" s="12"/>
      <c r="T36" s="12"/>
      <c r="U36" s="12"/>
      <c r="V36" s="12"/>
      <c r="W36" s="12"/>
      <c r="X36" s="12"/>
      <c r="Y36" s="12"/>
      <c r="Z36" s="12"/>
      <c r="AA36" s="12"/>
      <c r="AB36" s="12"/>
      <c r="AC36" s="12"/>
      <c r="AD36" s="12"/>
      <c r="AE36" s="12"/>
      <c r="AF36" s="12"/>
      <c r="AG36" s="12"/>
    </row>
    <row r="37" spans="1:33" ht="15.75" x14ac:dyDescent="0.25">
      <c r="A37" s="79">
        <v>29</v>
      </c>
      <c r="B37" s="875" t="s">
        <v>287</v>
      </c>
      <c r="C37" s="1133" t="s">
        <v>288</v>
      </c>
      <c r="D37" s="1139"/>
      <c r="E37" s="1138"/>
      <c r="F37" s="1138"/>
      <c r="G37" s="1138"/>
      <c r="H37" s="1138"/>
      <c r="I37" s="1138"/>
      <c r="J37" s="1138"/>
      <c r="K37" s="2429" t="s">
        <v>288</v>
      </c>
      <c r="L37" s="2429"/>
      <c r="M37" s="8"/>
      <c r="N37" s="2587"/>
      <c r="O37" s="2587"/>
      <c r="P37" s="2587"/>
      <c r="Q37" s="141"/>
      <c r="R37" s="141"/>
      <c r="S37" s="12"/>
      <c r="T37" s="12"/>
      <c r="U37" s="12"/>
      <c r="V37" s="12"/>
      <c r="W37" s="12"/>
      <c r="X37" s="12"/>
      <c r="Y37" s="12"/>
      <c r="Z37" s="12"/>
      <c r="AA37" s="12"/>
      <c r="AB37" s="12"/>
      <c r="AC37" s="12"/>
      <c r="AD37" s="12"/>
      <c r="AE37" s="12"/>
      <c r="AF37" s="12"/>
      <c r="AG37" s="12"/>
    </row>
    <row r="38" spans="1:33" ht="15.75" x14ac:dyDescent="0.25">
      <c r="A38" s="79">
        <v>30</v>
      </c>
      <c r="B38" s="875" t="s">
        <v>289</v>
      </c>
      <c r="C38" s="1137">
        <v>10000000</v>
      </c>
      <c r="D38" s="1139"/>
      <c r="E38" s="1138"/>
      <c r="F38" s="1138"/>
      <c r="G38" s="1138"/>
      <c r="H38" s="1138"/>
      <c r="I38" s="1138"/>
      <c r="J38" s="1138"/>
      <c r="K38" s="2512">
        <v>5000000</v>
      </c>
      <c r="L38" s="2512"/>
      <c r="M38" s="8"/>
      <c r="N38" s="2589"/>
      <c r="O38" s="2589"/>
      <c r="P38" s="2589"/>
      <c r="Q38" s="816"/>
      <c r="R38" s="816"/>
      <c r="S38" s="12"/>
      <c r="T38" s="12"/>
      <c r="U38" s="12"/>
      <c r="V38" s="12"/>
      <c r="W38" s="12"/>
      <c r="X38" s="12"/>
      <c r="Y38" s="12"/>
      <c r="Z38" s="12"/>
      <c r="AA38" s="12"/>
      <c r="AB38" s="12"/>
      <c r="AC38" s="12"/>
      <c r="AD38" s="12"/>
      <c r="AE38" s="12"/>
      <c r="AF38" s="12"/>
      <c r="AG38" s="12"/>
    </row>
    <row r="39" spans="1:33" ht="15.75" x14ac:dyDescent="0.25">
      <c r="A39" s="79">
        <v>31</v>
      </c>
      <c r="B39" s="875" t="s">
        <v>290</v>
      </c>
      <c r="C39" s="1133" t="s">
        <v>99</v>
      </c>
      <c r="D39" s="1139"/>
      <c r="E39" s="1138"/>
      <c r="F39" s="1138"/>
      <c r="G39" s="1138"/>
      <c r="H39" s="1138"/>
      <c r="I39" s="1138"/>
      <c r="J39" s="1138"/>
      <c r="K39" s="2429" t="s">
        <v>99</v>
      </c>
      <c r="L39" s="2429"/>
      <c r="M39" s="8"/>
      <c r="N39" s="2587"/>
      <c r="O39" s="2587"/>
      <c r="P39" s="2587"/>
      <c r="Q39" s="141"/>
      <c r="R39" s="141"/>
      <c r="S39" s="12"/>
      <c r="T39" s="12"/>
      <c r="U39" s="12"/>
      <c r="V39" s="12"/>
      <c r="W39" s="12"/>
      <c r="X39" s="12"/>
      <c r="Y39" s="12"/>
      <c r="Z39" s="12"/>
      <c r="AA39" s="12"/>
      <c r="AB39" s="12"/>
      <c r="AC39" s="12"/>
      <c r="AD39" s="12"/>
      <c r="AE39" s="12"/>
      <c r="AF39" s="12"/>
      <c r="AG39" s="12"/>
    </row>
    <row r="40" spans="1:33" ht="15.75" x14ac:dyDescent="0.25">
      <c r="A40" s="224">
        <v>33</v>
      </c>
      <c r="B40" s="901" t="s">
        <v>291</v>
      </c>
      <c r="C40" s="1134">
        <v>163.87476897260274</v>
      </c>
      <c r="D40" s="1938" t="s">
        <v>273</v>
      </c>
      <c r="E40" s="219"/>
      <c r="F40" s="219"/>
      <c r="G40" s="219"/>
      <c r="H40" s="219"/>
      <c r="I40" s="219"/>
      <c r="J40" s="219"/>
      <c r="K40" s="2419">
        <f>C40</f>
        <v>163.87476897260274</v>
      </c>
      <c r="L40" s="2419"/>
      <c r="M40" s="893"/>
      <c r="N40" s="2592"/>
      <c r="O40" s="2592"/>
      <c r="P40" s="2592"/>
      <c r="Q40" s="816"/>
      <c r="R40" s="923"/>
      <c r="S40" s="855"/>
      <c r="T40" s="12"/>
      <c r="U40" s="12"/>
      <c r="V40" s="12"/>
      <c r="W40" s="12"/>
      <c r="X40" s="12"/>
      <c r="Y40" s="12"/>
      <c r="Z40" s="12"/>
      <c r="AA40" s="12"/>
      <c r="AB40" s="12"/>
      <c r="AC40" s="12"/>
      <c r="AD40" s="12"/>
      <c r="AE40" s="12"/>
      <c r="AF40" s="12"/>
      <c r="AG40" s="12"/>
    </row>
    <row r="41" spans="1:33" ht="15.75" x14ac:dyDescent="0.25">
      <c r="A41" s="906">
        <v>35</v>
      </c>
      <c r="B41" s="924" t="s">
        <v>292</v>
      </c>
      <c r="C41" s="1135">
        <f>C21</f>
        <v>16387476.897260273</v>
      </c>
      <c r="D41" s="1840" t="s">
        <v>273</v>
      </c>
      <c r="E41" s="1131"/>
      <c r="F41" s="1131"/>
      <c r="G41" s="1131"/>
      <c r="H41" s="1131"/>
      <c r="I41" s="1131"/>
      <c r="J41" s="1131"/>
      <c r="K41" s="2370">
        <f>C41</f>
        <v>16387476.897260273</v>
      </c>
      <c r="L41" s="2370"/>
      <c r="M41" s="903"/>
      <c r="N41" s="2589"/>
      <c r="O41" s="2589"/>
      <c r="P41" s="2589"/>
      <c r="Q41" s="816"/>
      <c r="R41" s="146"/>
      <c r="S41" s="902"/>
      <c r="T41" s="12"/>
      <c r="U41" s="12"/>
      <c r="V41" s="12"/>
      <c r="W41" s="12"/>
      <c r="X41" s="12"/>
      <c r="Y41" s="12"/>
      <c r="Z41" s="12"/>
      <c r="AA41" s="12"/>
      <c r="AB41" s="12"/>
      <c r="AC41" s="12"/>
      <c r="AD41" s="12"/>
      <c r="AE41" s="12"/>
      <c r="AF41" s="12"/>
      <c r="AG41" s="12"/>
    </row>
    <row r="42" spans="1:33" ht="15.75" x14ac:dyDescent="0.25">
      <c r="A42" s="886">
        <v>36</v>
      </c>
      <c r="B42" s="875" t="s">
        <v>293</v>
      </c>
      <c r="C42" s="1136" t="s">
        <v>308</v>
      </c>
      <c r="D42" s="1938" t="s">
        <v>273</v>
      </c>
      <c r="E42" s="219"/>
      <c r="F42" s="219"/>
      <c r="G42" s="219"/>
      <c r="H42" s="219"/>
      <c r="I42" s="219"/>
      <c r="J42" s="219"/>
      <c r="K42" s="2509" t="s">
        <v>308</v>
      </c>
      <c r="L42" s="2509"/>
      <c r="M42" s="8"/>
      <c r="N42" s="2299"/>
      <c r="O42" s="2299"/>
      <c r="P42" s="2299"/>
      <c r="Q42" s="905"/>
      <c r="R42" s="905"/>
      <c r="S42" s="12"/>
      <c r="T42" s="12"/>
      <c r="U42" s="12"/>
      <c r="V42" s="12"/>
      <c r="W42" s="12"/>
      <c r="X42" s="12"/>
      <c r="Y42" s="12"/>
      <c r="Z42" s="12"/>
      <c r="AA42" s="12"/>
      <c r="AB42" s="12"/>
      <c r="AC42" s="12"/>
      <c r="AD42" s="12"/>
      <c r="AE42" s="12"/>
      <c r="AF42" s="12"/>
      <c r="AG42" s="12"/>
    </row>
    <row r="43" spans="1:33" ht="15.75" x14ac:dyDescent="0.25">
      <c r="A43" s="224">
        <v>40</v>
      </c>
      <c r="B43" s="885" t="s">
        <v>769</v>
      </c>
      <c r="C43" s="1133" t="s">
        <v>773</v>
      </c>
      <c r="D43" s="1938" t="s">
        <v>273</v>
      </c>
      <c r="E43" s="219"/>
      <c r="F43" s="219"/>
      <c r="G43" s="219"/>
      <c r="H43" s="219"/>
      <c r="I43" s="219"/>
      <c r="J43" s="219"/>
      <c r="K43" s="2429" t="s">
        <v>773</v>
      </c>
      <c r="L43" s="2429"/>
      <c r="M43" s="8"/>
      <c r="N43" s="2587"/>
      <c r="O43" s="2587"/>
      <c r="P43" s="2587"/>
      <c r="Q43" s="141"/>
      <c r="R43" s="141"/>
      <c r="S43" s="12"/>
      <c r="T43" s="12"/>
      <c r="U43" s="12"/>
      <c r="V43" s="12"/>
      <c r="W43" s="12"/>
      <c r="X43" s="12"/>
      <c r="Y43" s="12"/>
      <c r="Z43" s="12"/>
      <c r="AA43" s="12"/>
      <c r="AB43" s="12"/>
      <c r="AC43" s="12"/>
      <c r="AD43" s="12"/>
      <c r="AE43" s="12"/>
      <c r="AF43" s="12"/>
      <c r="AG43" s="12"/>
    </row>
    <row r="44" spans="1:33" ht="15.75" x14ac:dyDescent="0.25">
      <c r="A44" s="224">
        <v>41</v>
      </c>
      <c r="B44" s="875" t="s">
        <v>294</v>
      </c>
      <c r="C44" s="1133" t="s">
        <v>92</v>
      </c>
      <c r="D44" s="1938" t="s">
        <v>273</v>
      </c>
      <c r="E44" s="219"/>
      <c r="F44" s="219"/>
      <c r="G44" s="219"/>
      <c r="H44" s="219"/>
      <c r="I44" s="219"/>
      <c r="J44" s="219"/>
      <c r="K44" s="2588" t="s">
        <v>154</v>
      </c>
      <c r="L44" s="2588"/>
      <c r="M44" s="8"/>
      <c r="N44" s="2587"/>
      <c r="O44" s="2587"/>
      <c r="P44" s="2587"/>
      <c r="Q44" s="141"/>
      <c r="R44" s="905"/>
      <c r="S44" s="12"/>
      <c r="T44" s="12"/>
      <c r="U44" s="12"/>
      <c r="V44" s="12"/>
      <c r="W44" s="12"/>
      <c r="X44" s="12"/>
      <c r="Y44" s="12"/>
      <c r="Z44" s="12"/>
      <c r="AA44" s="12"/>
      <c r="AB44" s="12"/>
      <c r="AC44" s="12"/>
      <c r="AD44" s="12"/>
      <c r="AE44" s="12"/>
      <c r="AF44" s="12"/>
      <c r="AG44" s="12"/>
    </row>
    <row r="45" spans="1:33" ht="15.75" x14ac:dyDescent="0.25">
      <c r="A45" s="882">
        <v>57</v>
      </c>
      <c r="B45" s="875" t="s">
        <v>295</v>
      </c>
      <c r="C45" s="1133" t="s">
        <v>296</v>
      </c>
      <c r="D45" s="1139"/>
      <c r="E45" s="1139"/>
      <c r="F45" s="1139"/>
      <c r="G45" s="1139"/>
      <c r="H45" s="1139"/>
      <c r="I45" s="1139"/>
      <c r="J45" s="1139"/>
      <c r="K45" s="2429" t="s">
        <v>296</v>
      </c>
      <c r="L45" s="2429"/>
      <c r="M45" s="861"/>
      <c r="N45" s="2299"/>
      <c r="O45" s="2299"/>
      <c r="P45" s="2299"/>
      <c r="Q45" s="905"/>
      <c r="R45" s="141"/>
      <c r="S45" s="12"/>
      <c r="T45" s="12"/>
      <c r="U45" s="12"/>
      <c r="V45" s="12"/>
      <c r="W45" s="12"/>
      <c r="X45" s="12"/>
      <c r="Y45" s="12"/>
      <c r="Z45" s="12"/>
      <c r="AA45" s="12"/>
      <c r="AB45" s="12"/>
      <c r="AC45" s="12"/>
      <c r="AD45" s="12"/>
      <c r="AE45" s="12"/>
      <c r="AF45" s="12"/>
      <c r="AG45" s="12"/>
    </row>
    <row r="46" spans="1:33" ht="15.75" x14ac:dyDescent="0.25">
      <c r="A46" s="882">
        <v>58</v>
      </c>
      <c r="B46" s="875" t="s">
        <v>297</v>
      </c>
      <c r="C46" s="1133" t="s">
        <v>259</v>
      </c>
      <c r="D46" s="1139"/>
      <c r="E46" s="1139"/>
      <c r="F46" s="1139"/>
      <c r="G46" s="1139"/>
      <c r="H46" s="1139"/>
      <c r="I46" s="1139"/>
      <c r="J46" s="1139"/>
      <c r="K46" s="2429" t="s">
        <v>259</v>
      </c>
      <c r="L46" s="2429"/>
      <c r="M46" s="861"/>
      <c r="N46" s="2299"/>
      <c r="O46" s="2299"/>
      <c r="P46" s="2299"/>
      <c r="Q46" s="905"/>
      <c r="R46" s="141"/>
      <c r="S46" s="12"/>
      <c r="T46" s="12"/>
      <c r="U46" s="12"/>
      <c r="V46" s="12"/>
      <c r="W46" s="12"/>
      <c r="X46" s="12"/>
      <c r="Y46" s="12"/>
      <c r="Z46" s="12"/>
      <c r="AA46" s="12"/>
      <c r="AB46" s="12"/>
      <c r="AC46" s="12"/>
      <c r="AD46" s="12"/>
      <c r="AE46" s="12"/>
      <c r="AF46" s="12"/>
      <c r="AG46" s="12"/>
    </row>
    <row r="47" spans="1:33" ht="15.75" x14ac:dyDescent="0.25">
      <c r="A47" s="882">
        <v>59</v>
      </c>
      <c r="B47" s="875" t="s">
        <v>298</v>
      </c>
      <c r="C47" s="1133" t="s">
        <v>296</v>
      </c>
      <c r="D47" s="1139"/>
      <c r="E47" s="1139"/>
      <c r="F47" s="1139"/>
      <c r="G47" s="1139"/>
      <c r="H47" s="1139"/>
      <c r="I47" s="1139"/>
      <c r="J47" s="1139"/>
      <c r="K47" s="2429" t="s">
        <v>296</v>
      </c>
      <c r="L47" s="2429"/>
      <c r="M47" s="861"/>
      <c r="N47" s="2299"/>
      <c r="O47" s="2299"/>
      <c r="P47" s="2299"/>
      <c r="Q47" s="905"/>
      <c r="R47" s="141"/>
      <c r="S47" s="12"/>
      <c r="T47" s="12"/>
      <c r="U47" s="12"/>
      <c r="V47" s="12"/>
      <c r="W47" s="12"/>
      <c r="X47" s="12"/>
      <c r="Y47" s="12"/>
      <c r="Z47" s="12"/>
      <c r="AA47" s="12"/>
      <c r="AB47" s="12"/>
      <c r="AC47" s="12"/>
      <c r="AD47" s="12"/>
      <c r="AE47" s="12"/>
      <c r="AF47" s="12"/>
      <c r="AG47" s="12"/>
    </row>
    <row r="48" spans="1:33" ht="15.75" x14ac:dyDescent="0.25">
      <c r="A48" s="882">
        <v>60</v>
      </c>
      <c r="B48" s="875" t="s">
        <v>299</v>
      </c>
      <c r="C48" s="1133" t="s">
        <v>259</v>
      </c>
      <c r="D48" s="1139"/>
      <c r="E48" s="1139"/>
      <c r="F48" s="1139"/>
      <c r="G48" s="1139"/>
      <c r="H48" s="1139"/>
      <c r="I48" s="1139"/>
      <c r="J48" s="1139"/>
      <c r="K48" s="2429" t="s">
        <v>259</v>
      </c>
      <c r="L48" s="2429"/>
      <c r="M48" s="861"/>
      <c r="N48" s="2299"/>
      <c r="O48" s="2299"/>
      <c r="P48" s="2299"/>
      <c r="Q48" s="905"/>
      <c r="R48" s="141"/>
      <c r="S48" s="12"/>
      <c r="T48" s="12"/>
      <c r="U48" s="12"/>
      <c r="V48" s="12"/>
      <c r="W48" s="12"/>
      <c r="X48" s="12"/>
      <c r="Y48" s="12"/>
      <c r="Z48" s="12"/>
      <c r="AA48" s="12"/>
      <c r="AB48" s="12"/>
      <c r="AC48" s="12"/>
      <c r="AD48" s="12"/>
      <c r="AE48" s="12"/>
      <c r="AF48" s="12"/>
      <c r="AG48" s="12"/>
    </row>
    <row r="49" spans="1:33" ht="15.75" x14ac:dyDescent="0.25">
      <c r="A49" s="891">
        <v>62</v>
      </c>
      <c r="B49" s="898" t="s">
        <v>782</v>
      </c>
      <c r="C49" s="1132" t="s">
        <v>781</v>
      </c>
      <c r="D49" s="1938" t="s">
        <v>273</v>
      </c>
      <c r="E49" s="219"/>
      <c r="F49" s="219"/>
      <c r="G49" s="219"/>
      <c r="H49" s="219"/>
      <c r="I49" s="219"/>
      <c r="J49" s="219"/>
      <c r="K49" s="2429" t="s">
        <v>781</v>
      </c>
      <c r="L49" s="2429"/>
      <c r="M49" s="890"/>
      <c r="N49" s="2299"/>
      <c r="O49" s="2299"/>
      <c r="P49" s="2299"/>
      <c r="Q49" s="905"/>
      <c r="R49" s="141"/>
      <c r="S49" s="12"/>
      <c r="T49" s="12"/>
      <c r="U49" s="12"/>
      <c r="V49" s="12"/>
      <c r="W49" s="12"/>
      <c r="X49" s="12"/>
      <c r="Y49" s="12"/>
      <c r="Z49" s="12"/>
      <c r="AA49" s="12"/>
      <c r="AB49" s="12"/>
      <c r="AC49" s="12"/>
      <c r="AD49" s="12"/>
      <c r="AE49" s="12"/>
      <c r="AF49" s="12"/>
      <c r="AG49" s="12"/>
    </row>
    <row r="50" spans="1:33" ht="15.75" x14ac:dyDescent="0.25">
      <c r="A50" s="887">
        <v>65</v>
      </c>
      <c r="B50" s="875" t="s">
        <v>300</v>
      </c>
      <c r="C50" s="1136" t="b">
        <v>1</v>
      </c>
      <c r="D50" s="1139"/>
      <c r="E50" s="1138"/>
      <c r="F50" s="1138"/>
      <c r="G50" s="1138"/>
      <c r="H50" s="1138"/>
      <c r="I50" s="1138"/>
      <c r="J50" s="1138"/>
      <c r="K50" s="2509" t="b">
        <v>1</v>
      </c>
      <c r="L50" s="2509"/>
      <c r="M50" s="861"/>
      <c r="N50" s="2299"/>
      <c r="O50" s="2299"/>
      <c r="P50" s="2299"/>
      <c r="Q50" s="905"/>
      <c r="R50" s="905"/>
      <c r="S50" s="12"/>
      <c r="T50" s="12"/>
      <c r="U50" s="12"/>
      <c r="V50" s="12"/>
      <c r="W50" s="12"/>
      <c r="X50" s="12"/>
      <c r="Y50" s="12"/>
      <c r="Z50" s="12"/>
      <c r="AA50" s="12"/>
      <c r="AB50" s="12"/>
      <c r="AC50" s="12"/>
      <c r="AD50" s="12"/>
      <c r="AE50" s="12"/>
      <c r="AF50" s="12"/>
      <c r="AG50" s="12"/>
    </row>
    <row r="51" spans="1:33" ht="15.75" x14ac:dyDescent="0.25">
      <c r="A51" s="12" t="s">
        <v>122</v>
      </c>
      <c r="C51" s="15">
        <v>22</v>
      </c>
      <c r="D51" s="1139"/>
      <c r="E51" s="1138"/>
      <c r="F51" s="1138"/>
      <c r="G51" s="1138"/>
      <c r="H51" s="1138"/>
      <c r="I51" s="1138"/>
      <c r="J51" s="1138"/>
      <c r="K51" s="12">
        <v>22</v>
      </c>
      <c r="L51" s="12"/>
      <c r="M51" s="80"/>
      <c r="N51" s="143"/>
      <c r="O51" s="143"/>
      <c r="P51" s="143"/>
      <c r="Q51" s="143"/>
      <c r="R51" s="905"/>
      <c r="S51" s="12"/>
      <c r="T51" s="12"/>
      <c r="U51" s="12"/>
      <c r="V51" s="12"/>
      <c r="W51" s="12"/>
      <c r="X51" s="12"/>
      <c r="Y51" s="12"/>
      <c r="Z51" s="12"/>
      <c r="AA51" s="12"/>
      <c r="AB51" s="12"/>
      <c r="AC51" s="12"/>
      <c r="AD51" s="12"/>
      <c r="AE51" s="12"/>
      <c r="AF51" s="12"/>
      <c r="AG51" s="12"/>
    </row>
    <row r="52" spans="1:33" ht="15.75" x14ac:dyDescent="0.25">
      <c r="A52" s="12"/>
      <c r="C52" s="15"/>
      <c r="D52" s="1139"/>
      <c r="E52" s="12"/>
      <c r="F52" s="12"/>
      <c r="G52" s="80"/>
      <c r="H52" s="80"/>
      <c r="I52" s="12"/>
      <c r="J52" s="12"/>
      <c r="K52" s="80"/>
      <c r="L52" s="12"/>
      <c r="M52" s="12"/>
      <c r="N52" s="12"/>
      <c r="O52" s="12"/>
      <c r="P52" s="12"/>
      <c r="Q52" s="12"/>
      <c r="R52" s="12"/>
      <c r="S52" s="12"/>
      <c r="T52" s="12"/>
      <c r="U52" s="12"/>
      <c r="V52" s="12"/>
      <c r="W52" s="12"/>
      <c r="X52" s="12"/>
      <c r="Y52" s="12"/>
      <c r="Z52" s="12"/>
      <c r="AA52" s="12"/>
    </row>
    <row r="53" spans="1:33" ht="15.75" customHeight="1" x14ac:dyDescent="0.25">
      <c r="A53" s="1939">
        <v>2</v>
      </c>
      <c r="B53" s="2586" t="s">
        <v>770</v>
      </c>
      <c r="C53" s="2586"/>
      <c r="D53" s="2586"/>
      <c r="E53" s="2586"/>
      <c r="F53" s="2586"/>
      <c r="G53" s="80"/>
      <c r="H53" s="873"/>
      <c r="I53" s="2232"/>
      <c r="J53" s="2232"/>
      <c r="K53" s="2232"/>
      <c r="L53" s="2232"/>
      <c r="M53" s="864"/>
      <c r="N53" s="12"/>
      <c r="O53" s="12"/>
      <c r="P53" s="12"/>
      <c r="Q53" s="12"/>
      <c r="R53" s="12"/>
      <c r="S53" s="12"/>
      <c r="T53" s="12"/>
      <c r="U53" s="12"/>
      <c r="V53" s="12"/>
      <c r="W53" s="12"/>
      <c r="X53" s="12"/>
      <c r="Y53" s="12"/>
      <c r="Z53" s="12"/>
      <c r="AA53" s="12"/>
    </row>
    <row r="54" spans="1:33" ht="15.75" customHeight="1" x14ac:dyDescent="0.25">
      <c r="A54" s="2578">
        <v>33</v>
      </c>
      <c r="B54" s="2580" t="s">
        <v>791</v>
      </c>
      <c r="C54" s="2581"/>
      <c r="D54" s="2581"/>
      <c r="E54" s="2581"/>
      <c r="F54" s="2582"/>
      <c r="G54" s="80"/>
      <c r="H54" s="873"/>
      <c r="I54" s="864"/>
      <c r="J54" s="864"/>
      <c r="K54" s="864"/>
      <c r="L54" s="864"/>
      <c r="M54" s="864"/>
      <c r="N54" s="12"/>
      <c r="O54" s="12"/>
      <c r="P54" s="12"/>
      <c r="Q54" s="12"/>
      <c r="R54" s="12"/>
      <c r="S54" s="12"/>
      <c r="T54" s="12"/>
      <c r="U54" s="12"/>
      <c r="V54" s="12"/>
      <c r="W54" s="12"/>
      <c r="X54" s="12"/>
      <c r="Y54" s="12"/>
      <c r="Z54" s="12"/>
      <c r="AA54" s="12"/>
    </row>
    <row r="55" spans="1:33" ht="15.75" customHeight="1" x14ac:dyDescent="0.25">
      <c r="A55" s="2579"/>
      <c r="B55" s="2583"/>
      <c r="C55" s="2584"/>
      <c r="D55" s="2584"/>
      <c r="E55" s="2584"/>
      <c r="F55" s="2585"/>
      <c r="G55" s="80"/>
      <c r="H55" s="873"/>
      <c r="I55" s="864"/>
      <c r="J55" s="864"/>
      <c r="K55" s="864"/>
      <c r="L55" s="864"/>
      <c r="M55" s="864"/>
      <c r="N55" s="12"/>
      <c r="O55" s="12"/>
      <c r="P55" s="12"/>
      <c r="Q55" s="12"/>
      <c r="R55" s="12"/>
      <c r="S55" s="12"/>
      <c r="T55" s="12"/>
      <c r="U55" s="12"/>
      <c r="V55" s="12"/>
      <c r="W55" s="12"/>
      <c r="X55" s="12"/>
      <c r="Y55" s="12"/>
      <c r="Z55" s="12"/>
      <c r="AA55" s="12"/>
    </row>
    <row r="56" spans="1:33" ht="15.75" customHeight="1" x14ac:dyDescent="0.25">
      <c r="A56" s="1946">
        <v>35</v>
      </c>
      <c r="B56" s="2236" t="s">
        <v>792</v>
      </c>
      <c r="C56" s="2237"/>
      <c r="D56" s="2237"/>
      <c r="E56" s="2237"/>
      <c r="F56" s="2238"/>
      <c r="G56" s="80"/>
      <c r="H56" s="873"/>
      <c r="I56" s="864"/>
      <c r="J56" s="864"/>
      <c r="K56" s="864"/>
      <c r="L56" s="864"/>
      <c r="M56" s="864"/>
      <c r="N56" s="12"/>
      <c r="O56" s="12"/>
      <c r="P56" s="12"/>
      <c r="Q56" s="12"/>
      <c r="R56" s="12"/>
      <c r="S56" s="12"/>
      <c r="T56" s="12"/>
      <c r="U56" s="12"/>
      <c r="V56" s="12"/>
      <c r="W56" s="12"/>
      <c r="X56" s="12"/>
      <c r="Y56" s="12"/>
      <c r="Z56" s="12"/>
      <c r="AA56" s="12"/>
    </row>
    <row r="57" spans="1:33" ht="15.75" customHeight="1" x14ac:dyDescent="0.25">
      <c r="A57" s="2234">
        <v>36</v>
      </c>
      <c r="B57" s="2225" t="s">
        <v>776</v>
      </c>
      <c r="C57" s="2226"/>
      <c r="D57" s="2226"/>
      <c r="E57" s="2226"/>
      <c r="F57" s="2227"/>
      <c r="G57" s="864"/>
      <c r="H57" s="864"/>
      <c r="I57" s="12"/>
      <c r="J57" s="12"/>
      <c r="K57" s="80"/>
      <c r="L57" s="12"/>
      <c r="M57" s="12"/>
      <c r="N57" s="12"/>
      <c r="O57" s="12"/>
      <c r="P57" s="12"/>
      <c r="Q57" s="12"/>
      <c r="R57" s="12"/>
      <c r="S57" s="12"/>
      <c r="T57" s="12"/>
      <c r="U57" s="12"/>
      <c r="V57" s="12"/>
      <c r="W57" s="12"/>
      <c r="X57" s="12"/>
      <c r="Y57" s="12"/>
      <c r="Z57" s="12"/>
      <c r="AA57" s="12"/>
    </row>
    <row r="58" spans="1:33" ht="15.75" x14ac:dyDescent="0.25">
      <c r="A58" s="2234"/>
      <c r="B58" s="2242"/>
      <c r="C58" s="2243"/>
      <c r="D58" s="2243"/>
      <c r="E58" s="2243"/>
      <c r="F58" s="2244"/>
      <c r="G58" s="864"/>
      <c r="H58" s="864"/>
      <c r="I58" s="12"/>
      <c r="J58" s="12"/>
      <c r="K58" s="80"/>
      <c r="L58" s="12"/>
      <c r="M58" s="12"/>
      <c r="N58" s="12"/>
      <c r="O58" s="12"/>
      <c r="P58" s="12"/>
      <c r="Q58" s="12"/>
      <c r="R58" s="12"/>
      <c r="S58" s="12"/>
      <c r="T58" s="12"/>
      <c r="U58" s="12"/>
      <c r="V58" s="12"/>
      <c r="W58" s="12"/>
      <c r="X58" s="12"/>
      <c r="Y58" s="12"/>
      <c r="Z58" s="12"/>
      <c r="AA58" s="12"/>
    </row>
    <row r="59" spans="1:33" ht="15.75" x14ac:dyDescent="0.25">
      <c r="A59" s="634">
        <v>40</v>
      </c>
      <c r="B59" s="2318" t="s">
        <v>780</v>
      </c>
      <c r="C59" s="2318"/>
      <c r="D59" s="2318"/>
      <c r="E59" s="2318"/>
      <c r="F59" s="2318"/>
      <c r="G59" s="80"/>
      <c r="H59" s="80"/>
      <c r="I59" s="12"/>
      <c r="J59" s="12"/>
      <c r="K59" s="80"/>
      <c r="L59" s="12"/>
      <c r="M59" s="12"/>
      <c r="N59" s="12"/>
      <c r="O59" s="12"/>
      <c r="P59" s="12"/>
      <c r="Q59" s="12"/>
      <c r="R59" s="12"/>
      <c r="S59" s="12"/>
      <c r="T59" s="12"/>
      <c r="U59" s="12"/>
      <c r="V59" s="12"/>
      <c r="W59" s="12"/>
      <c r="X59" s="12"/>
      <c r="Y59" s="12"/>
      <c r="Z59" s="12"/>
      <c r="AA59" s="12"/>
    </row>
    <row r="60" spans="1:33" ht="15.75" customHeight="1" x14ac:dyDescent="0.25">
      <c r="A60" s="1947">
        <v>41</v>
      </c>
      <c r="B60" s="2224" t="s">
        <v>779</v>
      </c>
      <c r="C60" s="2224"/>
      <c r="D60" s="2224"/>
      <c r="E60" s="2224"/>
      <c r="F60" s="2224"/>
      <c r="G60" s="864"/>
      <c r="H60" s="80"/>
      <c r="I60" s="12"/>
      <c r="J60" s="12"/>
      <c r="K60" s="80"/>
      <c r="L60" s="12"/>
      <c r="M60" s="12"/>
      <c r="N60" s="12"/>
      <c r="O60" s="12"/>
      <c r="P60" s="12"/>
      <c r="Q60" s="12"/>
      <c r="R60" s="12"/>
      <c r="S60" s="12"/>
      <c r="T60" s="12"/>
      <c r="U60" s="12"/>
      <c r="V60" s="12"/>
      <c r="W60" s="12"/>
      <c r="X60" s="12"/>
      <c r="Y60" s="12"/>
      <c r="Z60" s="12"/>
      <c r="AA60" s="12"/>
    </row>
    <row r="61" spans="1:33" ht="15.75" x14ac:dyDescent="0.25">
      <c r="A61" s="1939">
        <v>62</v>
      </c>
      <c r="B61" s="2222" t="s">
        <v>789</v>
      </c>
      <c r="C61" s="2222"/>
      <c r="D61" s="2222"/>
      <c r="E61" s="2222"/>
      <c r="F61" s="2222"/>
      <c r="G61" s="80"/>
      <c r="H61" s="80"/>
      <c r="I61" s="12"/>
      <c r="J61" s="12"/>
      <c r="K61" s="80"/>
      <c r="L61" s="12"/>
      <c r="M61" s="12"/>
      <c r="N61" s="12"/>
      <c r="O61" s="12"/>
      <c r="P61" s="12"/>
      <c r="Q61" s="12"/>
      <c r="R61" s="12"/>
      <c r="S61" s="12"/>
      <c r="T61" s="12"/>
      <c r="U61" s="12"/>
      <c r="V61" s="12"/>
      <c r="W61" s="12"/>
      <c r="X61" s="12"/>
      <c r="Y61" s="12"/>
      <c r="Z61" s="12"/>
      <c r="AA61" s="12"/>
    </row>
    <row r="62" spans="1:33" ht="15.75" x14ac:dyDescent="0.25">
      <c r="A62" s="12"/>
      <c r="B62" s="12"/>
      <c r="C62" s="12"/>
      <c r="D62" s="1924"/>
      <c r="E62" s="12"/>
      <c r="F62" s="866"/>
      <c r="G62" s="80"/>
      <c r="H62" s="80"/>
      <c r="I62" s="12"/>
      <c r="J62" s="12"/>
      <c r="K62" s="80"/>
      <c r="L62" s="12"/>
      <c r="M62" s="12"/>
      <c r="N62" s="12"/>
      <c r="O62" s="12"/>
      <c r="P62" s="12"/>
      <c r="Q62" s="12"/>
      <c r="R62" s="12"/>
      <c r="S62" s="12"/>
      <c r="T62" s="12"/>
      <c r="U62" s="12"/>
      <c r="V62" s="12"/>
      <c r="W62" s="12"/>
      <c r="X62" s="12"/>
      <c r="Y62" s="12"/>
      <c r="Z62" s="12"/>
      <c r="AA62" s="12"/>
    </row>
    <row r="63" spans="1:33" ht="15.75" x14ac:dyDescent="0.25">
      <c r="A63" s="12"/>
      <c r="B63" s="12"/>
      <c r="C63" s="12"/>
      <c r="D63" s="1924"/>
      <c r="E63" s="12"/>
      <c r="F63" s="867"/>
      <c r="G63" s="80"/>
      <c r="H63" s="80"/>
    </row>
    <row r="64" spans="1:33" ht="15.75" x14ac:dyDescent="0.25">
      <c r="A64" s="12"/>
      <c r="B64" s="12"/>
      <c r="C64" s="12"/>
      <c r="D64" s="1924"/>
      <c r="E64" s="12"/>
      <c r="F64" s="263"/>
      <c r="G64" s="80"/>
      <c r="H64" s="80"/>
    </row>
    <row r="65" spans="6:6" ht="15.75" x14ac:dyDescent="0.25">
      <c r="F65" s="868"/>
    </row>
    <row r="66" spans="6:6" ht="15.75" x14ac:dyDescent="0.25">
      <c r="F66" s="263"/>
    </row>
    <row r="67" spans="6:6" ht="15.75" x14ac:dyDescent="0.25">
      <c r="F67" s="262"/>
    </row>
    <row r="68" spans="6:6" ht="15.75" x14ac:dyDescent="0.25">
      <c r="F68" s="263"/>
    </row>
    <row r="69" spans="6:6" ht="15.75" x14ac:dyDescent="0.25">
      <c r="F69" s="854"/>
    </row>
    <row r="70" spans="6:6" ht="15.75" x14ac:dyDescent="0.25">
      <c r="F70" s="869"/>
    </row>
    <row r="71" spans="6:6" x14ac:dyDescent="0.25">
      <c r="F71" s="8"/>
    </row>
  </sheetData>
  <mergeCells count="73">
    <mergeCell ref="K31:L31"/>
    <mergeCell ref="K32:L32"/>
    <mergeCell ref="K33:L33"/>
    <mergeCell ref="K34:L34"/>
    <mergeCell ref="K35:L35"/>
    <mergeCell ref="K30:L30"/>
    <mergeCell ref="G25:I25"/>
    <mergeCell ref="A17:A18"/>
    <mergeCell ref="B17:B18"/>
    <mergeCell ref="C17:C18"/>
    <mergeCell ref="H27:L27"/>
    <mergeCell ref="L17:L18"/>
    <mergeCell ref="N28:P28"/>
    <mergeCell ref="N29:P29"/>
    <mergeCell ref="N30:P30"/>
    <mergeCell ref="G21:I21"/>
    <mergeCell ref="G10:I10"/>
    <mergeCell ref="G11:I11"/>
    <mergeCell ref="G17:I17"/>
    <mergeCell ref="G18:I18"/>
    <mergeCell ref="G20:I20"/>
    <mergeCell ref="O17:P17"/>
    <mergeCell ref="O18:P18"/>
    <mergeCell ref="O20:P20"/>
    <mergeCell ref="O21:P21"/>
    <mergeCell ref="O25:P25"/>
    <mergeCell ref="K28:L28"/>
    <mergeCell ref="K29:L29"/>
    <mergeCell ref="N37:P37"/>
    <mergeCell ref="N38:P38"/>
    <mergeCell ref="K42:L42"/>
    <mergeCell ref="K43:L43"/>
    <mergeCell ref="K36:L36"/>
    <mergeCell ref="K37:L37"/>
    <mergeCell ref="K38:L38"/>
    <mergeCell ref="K39:L39"/>
    <mergeCell ref="N39:P39"/>
    <mergeCell ref="N36:P36"/>
    <mergeCell ref="N40:P40"/>
    <mergeCell ref="N42:P42"/>
    <mergeCell ref="K40:L40"/>
    <mergeCell ref="N43:P43"/>
    <mergeCell ref="K41:L41"/>
    <mergeCell ref="N41:P41"/>
    <mergeCell ref="N31:P31"/>
    <mergeCell ref="N32:P32"/>
    <mergeCell ref="N33:P33"/>
    <mergeCell ref="N34:P34"/>
    <mergeCell ref="N35:P35"/>
    <mergeCell ref="B61:F61"/>
    <mergeCell ref="A57:A58"/>
    <mergeCell ref="B57:F58"/>
    <mergeCell ref="B60:F60"/>
    <mergeCell ref="N44:P44"/>
    <mergeCell ref="N45:P45"/>
    <mergeCell ref="N46:P46"/>
    <mergeCell ref="N47:P47"/>
    <mergeCell ref="N48:P48"/>
    <mergeCell ref="N50:P50"/>
    <mergeCell ref="I53:L53"/>
    <mergeCell ref="B59:F59"/>
    <mergeCell ref="N49:P49"/>
    <mergeCell ref="K44:L44"/>
    <mergeCell ref="K45:L45"/>
    <mergeCell ref="K47:L47"/>
    <mergeCell ref="K49:L49"/>
    <mergeCell ref="K46:L46"/>
    <mergeCell ref="B56:F56"/>
    <mergeCell ref="A54:A55"/>
    <mergeCell ref="B54:F55"/>
    <mergeCell ref="K48:L48"/>
    <mergeCell ref="K50:L50"/>
    <mergeCell ref="B53:F53"/>
  </mergeCells>
  <pageMargins left="0.25" right="0.25" top="0.75" bottom="0.75" header="0.3" footer="0.3"/>
  <pageSetup paperSize="9" scale="44"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P69"/>
  <sheetViews>
    <sheetView zoomScale="75" zoomScaleNormal="75" workbookViewId="0">
      <selection activeCell="A8" sqref="A8"/>
    </sheetView>
  </sheetViews>
  <sheetFormatPr defaultRowHeight="15.75" x14ac:dyDescent="0.25"/>
  <cols>
    <col min="1" max="1" width="6.7109375" customWidth="1"/>
    <col min="2" max="2" width="83.140625" bestFit="1" customWidth="1"/>
    <col min="3" max="3" width="74.140625" customWidth="1"/>
    <col min="4" max="4" width="3.140625" style="53" bestFit="1" customWidth="1"/>
    <col min="5" max="5" width="7.42578125" style="305" bestFit="1" customWidth="1"/>
    <col min="6" max="6" width="4.5703125" customWidth="1"/>
    <col min="7" max="7" width="11.28515625" customWidth="1"/>
    <col min="8" max="8" width="3.28515625" customWidth="1"/>
    <col min="9" max="9" width="7.42578125" customWidth="1"/>
    <col min="10" max="10" width="76" bestFit="1" customWidth="1"/>
    <col min="11" max="11" width="7.42578125" style="305" bestFit="1" customWidth="1"/>
    <col min="12" max="12" width="9.5703125" customWidth="1"/>
    <col min="13" max="13" width="76" bestFit="1" customWidth="1"/>
    <col min="14" max="14" width="3" customWidth="1"/>
    <col min="16" max="16" width="76" bestFit="1" customWidth="1"/>
  </cols>
  <sheetData>
    <row r="1" spans="1:16" ht="15" x14ac:dyDescent="0.25">
      <c r="A1" s="7"/>
      <c r="B1" s="7"/>
      <c r="C1" s="7"/>
      <c r="D1" s="226"/>
      <c r="E1" s="139"/>
      <c r="F1" s="7"/>
      <c r="G1" s="7"/>
      <c r="H1" s="7"/>
      <c r="I1" s="7"/>
      <c r="J1" s="7"/>
      <c r="K1" s="139"/>
      <c r="L1" s="7"/>
      <c r="M1" s="7"/>
      <c r="N1" s="7"/>
    </row>
    <row r="2" spans="1:16" ht="15" x14ac:dyDescent="0.25">
      <c r="A2" s="7"/>
      <c r="B2" s="7"/>
      <c r="C2" s="7"/>
      <c r="D2" s="226"/>
      <c r="E2" s="139"/>
      <c r="F2" s="7"/>
      <c r="G2" s="7"/>
      <c r="H2" s="7"/>
      <c r="I2" s="7"/>
      <c r="J2" s="7"/>
      <c r="K2" s="139"/>
      <c r="L2" s="7"/>
      <c r="M2" s="7"/>
      <c r="N2" s="7"/>
    </row>
    <row r="3" spans="1:16" ht="15" x14ac:dyDescent="0.25">
      <c r="A3" s="7"/>
      <c r="B3" s="7"/>
      <c r="C3" s="7"/>
      <c r="D3" s="226"/>
      <c r="E3" s="139"/>
      <c r="F3" s="7"/>
      <c r="G3" s="7"/>
      <c r="H3" s="7"/>
      <c r="I3" s="7"/>
      <c r="J3" s="7"/>
      <c r="K3" s="139"/>
      <c r="L3" s="7"/>
      <c r="M3" s="7"/>
      <c r="N3" s="7"/>
    </row>
    <row r="4" spans="1:16" ht="18" x14ac:dyDescent="0.25">
      <c r="A4" s="7"/>
      <c r="B4" s="1001" t="s">
        <v>1243</v>
      </c>
      <c r="D4" s="7"/>
      <c r="E4" s="139"/>
      <c r="F4" s="7"/>
      <c r="G4" s="7"/>
      <c r="H4" s="7"/>
      <c r="I4" s="7"/>
      <c r="J4" s="7"/>
      <c r="K4" s="139"/>
      <c r="L4" s="7"/>
      <c r="M4" s="7"/>
      <c r="N4" s="7"/>
    </row>
    <row r="5" spans="1:16" ht="15" x14ac:dyDescent="0.25">
      <c r="A5" s="7"/>
      <c r="B5" s="7"/>
      <c r="C5" s="7"/>
      <c r="D5" s="226"/>
      <c r="E5" s="139"/>
      <c r="F5" s="7"/>
      <c r="G5" s="7"/>
      <c r="H5" s="7"/>
      <c r="I5" s="7"/>
      <c r="J5" s="7"/>
      <c r="K5" s="139"/>
      <c r="L5" s="7"/>
      <c r="M5" s="7"/>
      <c r="N5" s="7"/>
    </row>
    <row r="6" spans="1:16" ht="15" x14ac:dyDescent="0.25">
      <c r="A6" s="7"/>
      <c r="B6" s="7"/>
      <c r="D6" s="226"/>
      <c r="E6" s="139"/>
      <c r="F6" s="7"/>
      <c r="G6" s="7"/>
      <c r="H6" s="7"/>
      <c r="I6" s="7"/>
      <c r="J6" s="7"/>
      <c r="K6" s="139"/>
      <c r="L6" s="7"/>
      <c r="M6" s="7"/>
      <c r="N6" s="7"/>
    </row>
    <row r="7" spans="1:16" ht="15" x14ac:dyDescent="0.25">
      <c r="A7" s="7"/>
      <c r="B7" s="7"/>
      <c r="C7" s="7"/>
      <c r="D7" s="226"/>
      <c r="E7" s="139"/>
      <c r="F7" s="7"/>
      <c r="G7" s="7"/>
      <c r="H7" s="7"/>
      <c r="I7" s="7"/>
      <c r="J7" s="7"/>
      <c r="K7" s="139"/>
      <c r="L7" s="7"/>
      <c r="M7" s="7"/>
      <c r="N7" s="7"/>
    </row>
    <row r="8" spans="1:16" ht="15" x14ac:dyDescent="0.25">
      <c r="A8" s="7"/>
      <c r="B8" s="7"/>
      <c r="C8" s="7"/>
      <c r="D8" s="226"/>
      <c r="E8" s="139"/>
      <c r="F8" s="7"/>
      <c r="G8" s="7"/>
      <c r="H8" s="7"/>
      <c r="I8" s="7"/>
      <c r="J8" s="7"/>
      <c r="K8" s="139"/>
      <c r="L8" s="7"/>
      <c r="M8" s="7"/>
      <c r="N8" s="7"/>
    </row>
    <row r="9" spans="1:16" ht="15.75" customHeight="1" x14ac:dyDescent="0.25">
      <c r="A9" s="480">
        <v>1</v>
      </c>
      <c r="B9" s="22" t="s">
        <v>264</v>
      </c>
      <c r="C9" s="474" t="s">
        <v>535</v>
      </c>
      <c r="D9" s="155"/>
      <c r="F9" s="2617" t="s">
        <v>573</v>
      </c>
      <c r="G9" s="2618"/>
      <c r="H9" s="2618"/>
      <c r="I9" s="2618"/>
      <c r="J9" s="2619"/>
      <c r="K9" s="1781"/>
      <c r="L9" s="459"/>
    </row>
    <row r="10" spans="1:16" x14ac:dyDescent="0.25">
      <c r="A10" s="480">
        <v>2</v>
      </c>
      <c r="B10" s="22" t="s">
        <v>13</v>
      </c>
      <c r="C10" s="256" t="s">
        <v>536</v>
      </c>
      <c r="D10" s="455"/>
      <c r="E10" s="1023"/>
      <c r="F10" s="2620"/>
      <c r="G10" s="2621"/>
      <c r="H10" s="2621"/>
      <c r="I10" s="2621"/>
      <c r="J10" s="2622"/>
      <c r="K10" s="1781"/>
      <c r="L10" s="459"/>
    </row>
    <row r="11" spans="1:16" x14ac:dyDescent="0.25">
      <c r="A11" s="480">
        <v>3</v>
      </c>
      <c r="B11" s="10" t="s">
        <v>537</v>
      </c>
      <c r="C11" s="185" t="s">
        <v>415</v>
      </c>
      <c r="D11" s="455"/>
      <c r="I11" s="34"/>
      <c r="J11" s="286"/>
    </row>
    <row r="12" spans="1:16" x14ac:dyDescent="0.25">
      <c r="A12" s="487">
        <v>4</v>
      </c>
      <c r="B12" s="22" t="s">
        <v>570</v>
      </c>
      <c r="C12" s="166">
        <v>43935</v>
      </c>
      <c r="D12" s="455"/>
      <c r="I12" s="487">
        <v>4</v>
      </c>
      <c r="J12" s="166">
        <v>43936</v>
      </c>
      <c r="L12" s="491">
        <v>4</v>
      </c>
      <c r="M12" s="166">
        <v>43937</v>
      </c>
      <c r="O12" s="491">
        <v>4</v>
      </c>
      <c r="P12" s="166">
        <v>43938</v>
      </c>
    </row>
    <row r="13" spans="1:16" x14ac:dyDescent="0.25">
      <c r="A13" s="487">
        <v>5</v>
      </c>
      <c r="B13" s="22" t="s">
        <v>559</v>
      </c>
      <c r="C13" s="256" t="s">
        <v>161</v>
      </c>
      <c r="D13" s="455"/>
      <c r="I13" s="487">
        <v>5</v>
      </c>
      <c r="J13" s="256" t="s">
        <v>161</v>
      </c>
      <c r="L13" s="491">
        <v>5</v>
      </c>
      <c r="M13" s="256" t="s">
        <v>161</v>
      </c>
      <c r="O13" s="491">
        <v>5</v>
      </c>
      <c r="P13" s="256" t="s">
        <v>161</v>
      </c>
    </row>
    <row r="14" spans="1:16" x14ac:dyDescent="0.25">
      <c r="A14" s="491">
        <v>6</v>
      </c>
      <c r="B14" s="22" t="s">
        <v>560</v>
      </c>
      <c r="C14" s="256">
        <v>35245987.310000002</v>
      </c>
      <c r="D14" s="455"/>
      <c r="I14" s="491">
        <v>6</v>
      </c>
      <c r="J14" s="256">
        <v>43561909.990000002</v>
      </c>
      <c r="L14" s="491">
        <v>6</v>
      </c>
      <c r="M14" s="256">
        <v>22190234.57</v>
      </c>
      <c r="O14" s="491">
        <v>6</v>
      </c>
      <c r="P14" s="256">
        <v>18790695.34</v>
      </c>
    </row>
    <row r="15" spans="1:16" x14ac:dyDescent="0.25">
      <c r="A15" s="491">
        <v>7</v>
      </c>
      <c r="B15" s="22" t="s">
        <v>550</v>
      </c>
      <c r="C15" s="478">
        <v>18525925.25</v>
      </c>
      <c r="D15" s="455"/>
      <c r="I15" s="491">
        <v>7</v>
      </c>
      <c r="J15" s="256">
        <v>2567904.4300000002</v>
      </c>
      <c r="L15" s="491">
        <v>7</v>
      </c>
      <c r="M15" s="256">
        <v>0</v>
      </c>
      <c r="O15" s="491">
        <v>7</v>
      </c>
      <c r="P15" s="256">
        <v>0</v>
      </c>
    </row>
    <row r="16" spans="1:16" x14ac:dyDescent="0.25">
      <c r="A16" s="491">
        <v>8</v>
      </c>
      <c r="B16" s="22" t="s">
        <v>551</v>
      </c>
      <c r="C16" s="490">
        <v>23904857.640000001</v>
      </c>
      <c r="D16" s="455"/>
      <c r="I16" s="491">
        <v>8</v>
      </c>
      <c r="J16" s="256">
        <v>3229076.16</v>
      </c>
      <c r="L16" s="491">
        <v>8</v>
      </c>
      <c r="M16" s="256">
        <v>1055651.27</v>
      </c>
      <c r="O16" s="491">
        <v>8</v>
      </c>
      <c r="P16" s="256">
        <v>0</v>
      </c>
    </row>
    <row r="17" spans="1:16" x14ac:dyDescent="0.25">
      <c r="A17" s="491">
        <v>9</v>
      </c>
      <c r="B17" s="22" t="s">
        <v>552</v>
      </c>
      <c r="C17" s="256">
        <v>0</v>
      </c>
      <c r="D17" s="455"/>
      <c r="I17" s="491">
        <v>9</v>
      </c>
      <c r="J17" s="256">
        <v>0</v>
      </c>
      <c r="L17" s="491">
        <v>9</v>
      </c>
      <c r="M17" s="256">
        <v>6589134.2699999996</v>
      </c>
      <c r="O17" s="491">
        <v>9</v>
      </c>
      <c r="P17" s="256">
        <v>4356798.24</v>
      </c>
    </row>
    <row r="18" spans="1:16" x14ac:dyDescent="0.25">
      <c r="A18" s="707">
        <v>10</v>
      </c>
      <c r="B18" s="22" t="s">
        <v>553</v>
      </c>
      <c r="C18" s="705">
        <v>0</v>
      </c>
      <c r="D18" s="455"/>
      <c r="I18" s="491">
        <v>10</v>
      </c>
      <c r="J18" s="256">
        <v>0</v>
      </c>
      <c r="L18" s="491">
        <v>10</v>
      </c>
      <c r="M18" s="256">
        <v>0</v>
      </c>
      <c r="O18" s="491">
        <v>10</v>
      </c>
      <c r="P18" s="256">
        <v>978954.34</v>
      </c>
    </row>
    <row r="19" spans="1:16" x14ac:dyDescent="0.25">
      <c r="A19" s="797">
        <v>11</v>
      </c>
      <c r="B19" s="90" t="s">
        <v>750</v>
      </c>
      <c r="C19" s="801">
        <v>3312395.15</v>
      </c>
      <c r="D19" s="455"/>
      <c r="E19" s="139"/>
      <c r="F19" s="7"/>
      <c r="G19" s="7"/>
      <c r="H19" s="7"/>
      <c r="I19" s="797">
        <v>11</v>
      </c>
      <c r="J19" s="801">
        <v>0</v>
      </c>
      <c r="K19" s="139"/>
      <c r="L19" s="797">
        <v>11</v>
      </c>
      <c r="M19" s="801">
        <v>0</v>
      </c>
      <c r="O19" s="797">
        <v>11</v>
      </c>
      <c r="P19" s="801">
        <v>0</v>
      </c>
    </row>
    <row r="20" spans="1:16" ht="15.75" customHeight="1" x14ac:dyDescent="0.25">
      <c r="A20" s="34"/>
      <c r="B20" s="80"/>
      <c r="C20" s="286"/>
      <c r="D20" s="455"/>
      <c r="G20" s="2604" t="s">
        <v>579</v>
      </c>
      <c r="I20" s="34"/>
      <c r="J20" s="286"/>
      <c r="L20" s="34"/>
      <c r="M20" s="286"/>
      <c r="O20" s="155"/>
      <c r="P20" s="816"/>
    </row>
    <row r="21" spans="1:16" ht="18" customHeight="1" x14ac:dyDescent="0.25">
      <c r="A21" s="2623" t="s">
        <v>554</v>
      </c>
      <c r="B21" s="2623"/>
      <c r="C21" s="2623"/>
      <c r="D21" s="2623"/>
      <c r="E21" s="1921"/>
      <c r="F21" s="8"/>
      <c r="G21" s="2604"/>
      <c r="H21" s="8"/>
      <c r="I21" s="2623" t="s">
        <v>497</v>
      </c>
      <c r="J21" s="2623"/>
      <c r="K21" s="1921"/>
      <c r="L21" s="2623" t="s">
        <v>497</v>
      </c>
      <c r="M21" s="2623"/>
      <c r="N21" s="8"/>
      <c r="O21" s="2434" t="s">
        <v>497</v>
      </c>
      <c r="P21" s="2434"/>
    </row>
    <row r="22" spans="1:16" ht="18.75" x14ac:dyDescent="0.3">
      <c r="A22" s="492"/>
      <c r="B22" s="2608" t="s">
        <v>562</v>
      </c>
      <c r="C22" s="2608"/>
      <c r="D22" s="492"/>
      <c r="G22" s="2605"/>
      <c r="I22" s="2608" t="s">
        <v>555</v>
      </c>
      <c r="J22" s="2608"/>
      <c r="L22" s="2624" t="s">
        <v>556</v>
      </c>
      <c r="M22" s="2624"/>
      <c r="N22" s="2624"/>
      <c r="O22" s="2612" t="s">
        <v>557</v>
      </c>
      <c r="P22" s="2612"/>
    </row>
    <row r="23" spans="1:16" x14ac:dyDescent="0.25">
      <c r="A23" s="347">
        <v>1</v>
      </c>
      <c r="B23" s="10" t="s">
        <v>0</v>
      </c>
      <c r="C23" s="477" t="s">
        <v>544</v>
      </c>
      <c r="D23" s="50" t="s">
        <v>130</v>
      </c>
      <c r="E23" s="494" t="s">
        <v>273</v>
      </c>
      <c r="F23" s="12"/>
      <c r="G23" s="497">
        <v>1.1000000000000001</v>
      </c>
      <c r="H23" s="12"/>
      <c r="I23" s="347">
        <v>1</v>
      </c>
      <c r="J23" s="486" t="s">
        <v>545</v>
      </c>
      <c r="L23" s="347">
        <v>1</v>
      </c>
      <c r="M23" s="486" t="s">
        <v>546</v>
      </c>
      <c r="O23" s="817">
        <v>1</v>
      </c>
      <c r="P23" s="790" t="s">
        <v>547</v>
      </c>
    </row>
    <row r="24" spans="1:16" x14ac:dyDescent="0.25">
      <c r="A24" s="347">
        <v>2</v>
      </c>
      <c r="B24" s="348" t="s">
        <v>79</v>
      </c>
      <c r="C24" s="349" t="s">
        <v>540</v>
      </c>
      <c r="D24" s="482" t="s">
        <v>130</v>
      </c>
      <c r="E24" s="494" t="s">
        <v>273</v>
      </c>
      <c r="F24" s="12"/>
      <c r="G24" s="497">
        <v>2.2999999999999998</v>
      </c>
      <c r="H24" s="12"/>
      <c r="I24" s="347">
        <v>2</v>
      </c>
      <c r="J24" s="349" t="s">
        <v>539</v>
      </c>
      <c r="L24" s="347">
        <v>2</v>
      </c>
      <c r="M24" s="349" t="s">
        <v>541</v>
      </c>
      <c r="O24" s="817">
        <v>2</v>
      </c>
      <c r="P24" s="818" t="s">
        <v>542</v>
      </c>
    </row>
    <row r="25" spans="1:16" x14ac:dyDescent="0.25">
      <c r="A25" s="347">
        <v>3</v>
      </c>
      <c r="B25" s="10" t="s">
        <v>1</v>
      </c>
      <c r="C25" s="474" t="s">
        <v>93</v>
      </c>
      <c r="D25" s="479" t="s">
        <v>130</v>
      </c>
      <c r="E25" s="494" t="s">
        <v>273</v>
      </c>
      <c r="F25" s="12"/>
      <c r="G25" s="497">
        <v>1.2</v>
      </c>
      <c r="H25" s="12"/>
      <c r="I25" s="347">
        <v>3</v>
      </c>
      <c r="J25" s="474" t="s">
        <v>93</v>
      </c>
      <c r="L25" s="347">
        <v>3</v>
      </c>
      <c r="M25" s="474" t="s">
        <v>93</v>
      </c>
      <c r="O25" s="817">
        <v>3</v>
      </c>
      <c r="P25" s="789" t="s">
        <v>93</v>
      </c>
    </row>
    <row r="26" spans="1:16" x14ac:dyDescent="0.25">
      <c r="A26" s="347">
        <v>4</v>
      </c>
      <c r="B26" s="10" t="s">
        <v>402</v>
      </c>
      <c r="C26" s="474" t="s">
        <v>93</v>
      </c>
      <c r="D26" s="479" t="s">
        <v>130</v>
      </c>
      <c r="E26" s="208"/>
      <c r="F26" s="503"/>
      <c r="G26" s="497">
        <v>1.3</v>
      </c>
      <c r="H26" s="12"/>
      <c r="I26" s="347">
        <v>4</v>
      </c>
      <c r="J26" s="474" t="s">
        <v>93</v>
      </c>
      <c r="L26" s="347">
        <v>4</v>
      </c>
      <c r="M26" s="474" t="s">
        <v>93</v>
      </c>
      <c r="O26" s="817">
        <v>4</v>
      </c>
      <c r="P26" s="789" t="s">
        <v>93</v>
      </c>
    </row>
    <row r="27" spans="1:16" x14ac:dyDescent="0.25">
      <c r="A27" s="347">
        <v>5</v>
      </c>
      <c r="B27" s="10" t="s">
        <v>6</v>
      </c>
      <c r="C27" s="474" t="s">
        <v>93</v>
      </c>
      <c r="D27" s="479" t="s">
        <v>130</v>
      </c>
      <c r="E27" s="208"/>
      <c r="F27" s="12"/>
      <c r="G27" s="350">
        <v>1.1000000000000001</v>
      </c>
      <c r="H27" s="12"/>
      <c r="I27" s="347">
        <v>5</v>
      </c>
      <c r="J27" s="474" t="s">
        <v>93</v>
      </c>
      <c r="L27" s="347">
        <v>5</v>
      </c>
      <c r="M27" s="474" t="s">
        <v>93</v>
      </c>
      <c r="O27" s="817">
        <v>5</v>
      </c>
      <c r="P27" s="789" t="s">
        <v>93</v>
      </c>
    </row>
    <row r="28" spans="1:16" x14ac:dyDescent="0.25">
      <c r="A28" s="347">
        <v>6</v>
      </c>
      <c r="B28" s="10" t="s">
        <v>7</v>
      </c>
      <c r="C28" s="475" t="s">
        <v>156</v>
      </c>
      <c r="D28" s="483" t="s">
        <v>130</v>
      </c>
      <c r="E28" s="208"/>
      <c r="F28" s="12"/>
      <c r="G28" s="497">
        <v>1.1100000000000001</v>
      </c>
      <c r="H28" s="12"/>
      <c r="I28" s="347">
        <v>6</v>
      </c>
      <c r="J28" s="475" t="s">
        <v>156</v>
      </c>
      <c r="L28" s="347">
        <v>6</v>
      </c>
      <c r="M28" s="475" t="s">
        <v>156</v>
      </c>
      <c r="O28" s="817">
        <v>6</v>
      </c>
      <c r="P28" s="792" t="s">
        <v>156</v>
      </c>
    </row>
    <row r="29" spans="1:16" x14ac:dyDescent="0.25">
      <c r="A29" s="347">
        <v>7</v>
      </c>
      <c r="B29" s="10" t="s">
        <v>32</v>
      </c>
      <c r="C29" s="1353" t="s">
        <v>415</v>
      </c>
      <c r="D29" s="483" t="s">
        <v>130</v>
      </c>
      <c r="E29" s="494" t="s">
        <v>273</v>
      </c>
      <c r="F29" s="429"/>
      <c r="G29" s="497">
        <v>2.97</v>
      </c>
      <c r="H29" s="429"/>
      <c r="I29" s="347">
        <v>7</v>
      </c>
      <c r="J29" s="1353" t="s">
        <v>415</v>
      </c>
      <c r="L29" s="347">
        <v>7</v>
      </c>
      <c r="M29" s="1353" t="s">
        <v>415</v>
      </c>
      <c r="O29" s="817">
        <v>7</v>
      </c>
      <c r="P29" s="1353" t="s">
        <v>415</v>
      </c>
    </row>
    <row r="30" spans="1:16" x14ac:dyDescent="0.25">
      <c r="A30" s="347">
        <v>8</v>
      </c>
      <c r="B30" s="10" t="s">
        <v>403</v>
      </c>
      <c r="C30" s="478">
        <f>C14</f>
        <v>35245987.310000002</v>
      </c>
      <c r="D30" s="481" t="s">
        <v>43</v>
      </c>
      <c r="E30" s="494" t="s">
        <v>273</v>
      </c>
      <c r="F30" s="36"/>
      <c r="G30" s="351"/>
      <c r="I30" s="347">
        <v>8</v>
      </c>
      <c r="J30" s="96">
        <f>J14</f>
        <v>43561909.990000002</v>
      </c>
      <c r="L30" s="347">
        <v>8</v>
      </c>
      <c r="M30" s="96">
        <f>M14</f>
        <v>22190234.57</v>
      </c>
      <c r="O30" s="817">
        <v>8</v>
      </c>
      <c r="P30" s="96">
        <f>P14</f>
        <v>18790695.34</v>
      </c>
    </row>
    <row r="31" spans="1:16" x14ac:dyDescent="0.25">
      <c r="A31" s="347">
        <v>9</v>
      </c>
      <c r="B31" s="10" t="s">
        <v>404</v>
      </c>
      <c r="C31" s="478" t="s">
        <v>161</v>
      </c>
      <c r="D31" s="481" t="s">
        <v>44</v>
      </c>
      <c r="E31" s="208"/>
      <c r="F31" s="509"/>
      <c r="G31" s="352"/>
      <c r="I31" s="347">
        <v>9</v>
      </c>
      <c r="J31" s="96" t="s">
        <v>161</v>
      </c>
      <c r="L31" s="347">
        <v>9</v>
      </c>
      <c r="M31" s="490" t="s">
        <v>161</v>
      </c>
      <c r="O31" s="347">
        <v>9</v>
      </c>
      <c r="P31" s="490" t="s">
        <v>161</v>
      </c>
    </row>
    <row r="32" spans="1:16" x14ac:dyDescent="0.25">
      <c r="A32" s="347">
        <v>10</v>
      </c>
      <c r="B32" s="10" t="s">
        <v>405</v>
      </c>
      <c r="C32" s="96">
        <f>C15+(C16*0.82408)</f>
        <v>38225440.333971202</v>
      </c>
      <c r="D32" s="481" t="s">
        <v>43</v>
      </c>
      <c r="E32" s="494" t="s">
        <v>273</v>
      </c>
      <c r="F32" s="510"/>
      <c r="G32" s="352"/>
      <c r="I32" s="347">
        <v>10</v>
      </c>
      <c r="J32" s="96">
        <f>J15+(J16*0.82457)</f>
        <v>5230503.7592512006</v>
      </c>
      <c r="L32" s="347">
        <v>10</v>
      </c>
      <c r="M32" s="61"/>
      <c r="N32" s="494"/>
      <c r="O32" s="347">
        <v>10</v>
      </c>
      <c r="P32" s="512"/>
    </row>
    <row r="33" spans="1:16" x14ac:dyDescent="0.25">
      <c r="A33" s="347">
        <v>11</v>
      </c>
      <c r="B33" s="10" t="s">
        <v>406</v>
      </c>
      <c r="C33" s="96" t="s">
        <v>161</v>
      </c>
      <c r="D33" s="481" t="s">
        <v>44</v>
      </c>
      <c r="E33" s="99"/>
      <c r="F33" s="509"/>
      <c r="G33" s="353"/>
      <c r="H33" s="60"/>
      <c r="I33" s="347">
        <v>11</v>
      </c>
      <c r="J33" s="490" t="s">
        <v>161</v>
      </c>
      <c r="L33" s="347">
        <v>11</v>
      </c>
      <c r="M33" s="61"/>
      <c r="O33" s="347">
        <v>11</v>
      </c>
      <c r="P33" s="512"/>
    </row>
    <row r="34" spans="1:16" x14ac:dyDescent="0.25">
      <c r="A34" s="347">
        <v>12</v>
      </c>
      <c r="B34" s="10" t="s">
        <v>407</v>
      </c>
      <c r="C34" s="61"/>
      <c r="D34" s="481" t="s">
        <v>43</v>
      </c>
      <c r="E34" s="494" t="s">
        <v>273</v>
      </c>
      <c r="F34" s="429"/>
      <c r="G34" s="352"/>
      <c r="H34" s="493"/>
      <c r="I34" s="347">
        <v>12</v>
      </c>
      <c r="J34" s="61"/>
      <c r="L34" s="347">
        <v>12</v>
      </c>
      <c r="M34" s="61"/>
      <c r="O34" s="347">
        <v>12</v>
      </c>
      <c r="P34" s="61"/>
    </row>
    <row r="35" spans="1:16" x14ac:dyDescent="0.25">
      <c r="A35" s="347">
        <v>13</v>
      </c>
      <c r="B35" s="10" t="s">
        <v>408</v>
      </c>
      <c r="C35" s="61"/>
      <c r="D35" s="481" t="s">
        <v>44</v>
      </c>
      <c r="E35" s="494"/>
      <c r="F35" s="429"/>
      <c r="G35" s="352"/>
      <c r="H35" s="493"/>
      <c r="I35" s="347">
        <v>13</v>
      </c>
      <c r="J35" s="61"/>
      <c r="L35" s="347">
        <v>13</v>
      </c>
      <c r="M35" s="61"/>
      <c r="O35" s="347">
        <v>13</v>
      </c>
      <c r="P35" s="61"/>
    </row>
    <row r="36" spans="1:16" x14ac:dyDescent="0.25">
      <c r="A36" s="347">
        <v>14</v>
      </c>
      <c r="B36" s="10" t="s">
        <v>409</v>
      </c>
      <c r="C36" s="61"/>
      <c r="D36" s="481" t="s">
        <v>43</v>
      </c>
      <c r="E36" s="494"/>
      <c r="F36" s="36"/>
      <c r="G36" s="352"/>
      <c r="H36" s="493"/>
      <c r="I36" s="347">
        <v>14</v>
      </c>
      <c r="J36" s="61"/>
      <c r="L36" s="347">
        <v>14</v>
      </c>
      <c r="M36" s="801">
        <f>M17-(M16*0.82466)</f>
        <v>5718580.8936818</v>
      </c>
      <c r="N36" s="7"/>
      <c r="O36" s="817">
        <v>14</v>
      </c>
      <c r="P36" s="801">
        <f>P17+(P18*0.82451)</f>
        <v>5163955.8828734001</v>
      </c>
    </row>
    <row r="37" spans="1:16" x14ac:dyDescent="0.25">
      <c r="A37" s="347">
        <v>15</v>
      </c>
      <c r="B37" s="10" t="s">
        <v>410</v>
      </c>
      <c r="C37" s="61"/>
      <c r="D37" s="481" t="s">
        <v>44</v>
      </c>
      <c r="E37" s="494"/>
      <c r="F37" s="36"/>
      <c r="G37" s="352"/>
      <c r="H37" s="429"/>
      <c r="I37" s="347">
        <v>15</v>
      </c>
      <c r="J37" s="61"/>
      <c r="L37" s="347">
        <v>15</v>
      </c>
      <c r="M37" s="490" t="s">
        <v>161</v>
      </c>
      <c r="O37" s="347">
        <v>15</v>
      </c>
      <c r="P37" s="490" t="s">
        <v>161</v>
      </c>
    </row>
    <row r="38" spans="1:16" x14ac:dyDescent="0.25">
      <c r="A38" s="347">
        <v>16</v>
      </c>
      <c r="B38" s="10" t="s">
        <v>411</v>
      </c>
      <c r="C38" s="96">
        <f>C19/1.09303</f>
        <v>3030470.4811395844</v>
      </c>
      <c r="D38" s="481" t="s">
        <v>43</v>
      </c>
      <c r="E38" s="494" t="s">
        <v>273</v>
      </c>
      <c r="F38" s="429"/>
      <c r="G38" s="352"/>
      <c r="H38" s="429"/>
      <c r="I38" s="347">
        <v>16</v>
      </c>
      <c r="J38" s="61"/>
      <c r="K38" s="494"/>
      <c r="L38" s="347">
        <v>16</v>
      </c>
      <c r="M38" s="61"/>
      <c r="O38" s="347">
        <v>16</v>
      </c>
      <c r="P38" s="61"/>
    </row>
    <row r="39" spans="1:16" x14ac:dyDescent="0.25">
      <c r="A39" s="347">
        <v>17</v>
      </c>
      <c r="B39" s="10" t="s">
        <v>412</v>
      </c>
      <c r="C39" s="96" t="s">
        <v>161</v>
      </c>
      <c r="D39" s="481" t="s">
        <v>44</v>
      </c>
      <c r="E39" s="494"/>
      <c r="F39" s="429"/>
      <c r="G39" s="352"/>
      <c r="H39" s="429"/>
      <c r="I39" s="347">
        <v>17</v>
      </c>
      <c r="J39" s="61"/>
      <c r="L39" s="347">
        <v>17</v>
      </c>
      <c r="M39" s="61"/>
      <c r="O39" s="347">
        <v>17</v>
      </c>
      <c r="P39" s="61"/>
    </row>
    <row r="40" spans="1:16" x14ac:dyDescent="0.25">
      <c r="A40" s="347">
        <v>18</v>
      </c>
      <c r="B40" s="10" t="s">
        <v>413</v>
      </c>
      <c r="C40" s="61"/>
      <c r="D40" s="481" t="s">
        <v>43</v>
      </c>
      <c r="E40" s="494" t="s">
        <v>273</v>
      </c>
      <c r="F40" s="429"/>
      <c r="G40" s="352"/>
      <c r="H40" s="429"/>
      <c r="I40" s="347">
        <v>18</v>
      </c>
      <c r="J40" s="61"/>
      <c r="L40" s="347">
        <v>18</v>
      </c>
      <c r="M40" s="61"/>
      <c r="O40" s="347">
        <v>18</v>
      </c>
      <c r="P40" s="61"/>
    </row>
    <row r="41" spans="1:16" x14ac:dyDescent="0.25">
      <c r="A41" s="347">
        <v>19</v>
      </c>
      <c r="B41" s="10" t="s">
        <v>414</v>
      </c>
      <c r="C41" s="61"/>
      <c r="D41" s="481" t="s">
        <v>44</v>
      </c>
      <c r="E41" s="494"/>
      <c r="F41" s="429"/>
      <c r="G41" s="351"/>
      <c r="H41" s="429"/>
      <c r="I41" s="347">
        <v>19</v>
      </c>
      <c r="J41" s="61"/>
      <c r="L41" s="347">
        <v>19</v>
      </c>
      <c r="M41" s="61"/>
      <c r="O41" s="347">
        <v>19</v>
      </c>
      <c r="P41" s="61"/>
    </row>
    <row r="42" spans="1:16" x14ac:dyDescent="0.25">
      <c r="A42" s="476">
        <v>20</v>
      </c>
      <c r="B42" s="348" t="s">
        <v>39</v>
      </c>
      <c r="C42" s="1866" t="s">
        <v>47</v>
      </c>
      <c r="D42" s="481" t="s">
        <v>130</v>
      </c>
      <c r="E42" s="494" t="s">
        <v>273</v>
      </c>
      <c r="F42" s="493"/>
      <c r="G42" s="497">
        <v>2.98</v>
      </c>
      <c r="H42" s="493"/>
      <c r="I42" s="476">
        <v>20</v>
      </c>
      <c r="J42" s="1866" t="s">
        <v>498</v>
      </c>
      <c r="K42" s="494" t="s">
        <v>273</v>
      </c>
      <c r="L42" s="476">
        <v>20</v>
      </c>
      <c r="M42" s="2150" t="s">
        <v>498</v>
      </c>
      <c r="O42" s="485">
        <v>20</v>
      </c>
      <c r="P42" s="2150" t="s">
        <v>498</v>
      </c>
    </row>
    <row r="43" spans="1:16" x14ac:dyDescent="0.25">
      <c r="A43" s="12" t="s">
        <v>122</v>
      </c>
      <c r="C43" s="15">
        <f>COUNTA(C23:C42)</f>
        <v>14</v>
      </c>
      <c r="I43" s="12"/>
      <c r="J43" s="15">
        <f>COUNTA(J23:J42)</f>
        <v>12</v>
      </c>
      <c r="L43" s="12"/>
      <c r="M43" s="15">
        <f>COUNTA(M23:M42)</f>
        <v>12</v>
      </c>
      <c r="O43" s="12"/>
      <c r="P43" s="15">
        <f>COUNTA(P23:P42)</f>
        <v>12</v>
      </c>
    </row>
    <row r="44" spans="1:16" x14ac:dyDescent="0.25">
      <c r="A44" s="12"/>
      <c r="C44" s="15"/>
      <c r="I44" s="12"/>
      <c r="J44" s="15"/>
      <c r="L44" s="12"/>
      <c r="M44" s="15"/>
      <c r="O44" s="12"/>
      <c r="P44" s="15"/>
    </row>
    <row r="45" spans="1:16" ht="15.75" customHeight="1" x14ac:dyDescent="0.25">
      <c r="A45" s="1948">
        <v>3.1</v>
      </c>
      <c r="B45" s="2609" t="s">
        <v>417</v>
      </c>
      <c r="C45" s="2609"/>
      <c r="D45" s="2609"/>
      <c r="E45" s="2609"/>
      <c r="F45" s="305"/>
      <c r="G45" s="305"/>
      <c r="H45" s="305"/>
      <c r="I45" s="2607">
        <v>3.2</v>
      </c>
      <c r="J45" s="2606" t="s">
        <v>543</v>
      </c>
      <c r="K45" s="2606"/>
    </row>
    <row r="46" spans="1:16" ht="15.75" customHeight="1" x14ac:dyDescent="0.25">
      <c r="A46" s="1948">
        <v>3.2</v>
      </c>
      <c r="B46" s="2609" t="s">
        <v>565</v>
      </c>
      <c r="C46" s="2609"/>
      <c r="D46" s="2609"/>
      <c r="E46" s="2609"/>
      <c r="F46" s="305"/>
      <c r="G46" s="305"/>
      <c r="H46" s="305"/>
      <c r="I46" s="2607"/>
      <c r="J46" s="2606"/>
      <c r="K46" s="2606"/>
    </row>
    <row r="47" spans="1:16" ht="15.75" customHeight="1" x14ac:dyDescent="0.25">
      <c r="A47" s="1948">
        <v>3.3</v>
      </c>
      <c r="B47" s="2609" t="s">
        <v>418</v>
      </c>
      <c r="C47" s="2609"/>
      <c r="D47" s="2609"/>
      <c r="E47" s="2609"/>
      <c r="F47" s="305"/>
      <c r="G47" s="305"/>
      <c r="H47" s="305"/>
      <c r="I47" s="305"/>
      <c r="J47" s="305"/>
    </row>
    <row r="48" spans="1:16" ht="15.75" customHeight="1" x14ac:dyDescent="0.25">
      <c r="A48" s="2570">
        <v>3.7</v>
      </c>
      <c r="B48" s="2611" t="s">
        <v>558</v>
      </c>
      <c r="C48" s="2611"/>
      <c r="D48" s="2611"/>
      <c r="E48" s="2611"/>
      <c r="F48" s="496"/>
      <c r="G48" s="496"/>
      <c r="H48" s="496"/>
      <c r="I48" s="305"/>
      <c r="J48" s="305"/>
      <c r="O48" s="2616"/>
      <c r="P48" s="2615"/>
    </row>
    <row r="49" spans="1:16" ht="15.75" customHeight="1" x14ac:dyDescent="0.25">
      <c r="A49" s="2570"/>
      <c r="B49" s="2611"/>
      <c r="C49" s="2611"/>
      <c r="D49" s="2611"/>
      <c r="E49" s="2611"/>
      <c r="F49" s="496"/>
      <c r="G49" s="496"/>
      <c r="H49" s="496"/>
      <c r="I49" s="305"/>
      <c r="J49" s="305"/>
      <c r="O49" s="2616"/>
      <c r="P49" s="2615"/>
    </row>
    <row r="50" spans="1:16" ht="15.75" customHeight="1" x14ac:dyDescent="0.25">
      <c r="A50" s="2570"/>
      <c r="B50" s="2611"/>
      <c r="C50" s="2611"/>
      <c r="D50" s="2611"/>
      <c r="E50" s="2611"/>
      <c r="F50" s="496"/>
      <c r="G50" s="496"/>
      <c r="H50" s="496"/>
      <c r="I50" s="305"/>
      <c r="J50" s="305"/>
    </row>
    <row r="51" spans="1:16" ht="15.75" customHeight="1" x14ac:dyDescent="0.25">
      <c r="A51" s="2570"/>
      <c r="B51" s="2611"/>
      <c r="C51" s="2611"/>
      <c r="D51" s="2611"/>
      <c r="E51" s="2611"/>
      <c r="F51" s="496"/>
      <c r="G51" s="496"/>
      <c r="H51" s="496"/>
      <c r="I51" s="305"/>
      <c r="J51" s="305"/>
    </row>
    <row r="52" spans="1:16" ht="15.75" customHeight="1" x14ac:dyDescent="0.25">
      <c r="A52" s="2570">
        <v>3.8</v>
      </c>
      <c r="B52" s="2610" t="s">
        <v>754</v>
      </c>
      <c r="C52" s="2610"/>
      <c r="D52" s="2610"/>
      <c r="E52" s="2610"/>
      <c r="F52" s="496"/>
      <c r="G52" s="496"/>
      <c r="H52" s="496"/>
      <c r="I52" s="305"/>
      <c r="J52" s="305"/>
    </row>
    <row r="53" spans="1:16" ht="15.75" customHeight="1" x14ac:dyDescent="0.25">
      <c r="A53" s="2570"/>
      <c r="B53" s="2610"/>
      <c r="C53" s="2610"/>
      <c r="D53" s="2610"/>
      <c r="E53" s="2610"/>
      <c r="F53" s="496"/>
      <c r="G53" s="496"/>
      <c r="H53" s="496"/>
      <c r="I53" s="305"/>
      <c r="J53" s="305"/>
    </row>
    <row r="54" spans="1:16" ht="15" customHeight="1" x14ac:dyDescent="0.25">
      <c r="A54" s="2607">
        <v>3.1</v>
      </c>
      <c r="B54" s="2610" t="s">
        <v>751</v>
      </c>
      <c r="C54" s="2610"/>
      <c r="D54" s="2610"/>
      <c r="E54" s="2610"/>
      <c r="F54" s="496"/>
      <c r="G54" s="496"/>
      <c r="H54" s="496"/>
      <c r="I54" s="305"/>
      <c r="J54" s="305"/>
    </row>
    <row r="55" spans="1:16" ht="15" customHeight="1" x14ac:dyDescent="0.25">
      <c r="A55" s="2607"/>
      <c r="B55" s="2610"/>
      <c r="C55" s="2610"/>
      <c r="D55" s="2610"/>
      <c r="E55" s="2610"/>
      <c r="F55" s="496"/>
      <c r="G55" s="496"/>
      <c r="H55" s="496"/>
      <c r="I55" s="305"/>
      <c r="J55" s="305"/>
    </row>
    <row r="56" spans="1:16" ht="15.75" customHeight="1" x14ac:dyDescent="0.25">
      <c r="A56" s="2607">
        <v>3.1</v>
      </c>
      <c r="B56" s="2199" t="s">
        <v>561</v>
      </c>
      <c r="C56" s="2199"/>
      <c r="D56" s="2199"/>
      <c r="E56" s="2199"/>
      <c r="F56" s="496"/>
      <c r="G56" s="496"/>
      <c r="H56" s="496"/>
      <c r="I56" s="305"/>
      <c r="J56" s="305"/>
    </row>
    <row r="57" spans="1:16" ht="15.75" customHeight="1" x14ac:dyDescent="0.25">
      <c r="A57" s="2607"/>
      <c r="B57" s="2199"/>
      <c r="C57" s="2199"/>
      <c r="D57" s="2199"/>
      <c r="E57" s="2199"/>
      <c r="F57" s="496"/>
      <c r="G57" s="496"/>
      <c r="H57" s="496"/>
      <c r="I57" s="305"/>
      <c r="J57" s="305"/>
      <c r="L57" s="495"/>
      <c r="M57" s="496"/>
      <c r="N57" s="496"/>
      <c r="O57" s="2613"/>
      <c r="P57" s="2614"/>
    </row>
    <row r="58" spans="1:16" ht="15.75" customHeight="1" x14ac:dyDescent="0.25">
      <c r="A58" s="634">
        <v>3.12</v>
      </c>
      <c r="B58" s="2222" t="s">
        <v>548</v>
      </c>
      <c r="C58" s="2222"/>
      <c r="D58" s="2222"/>
      <c r="E58" s="2222"/>
      <c r="F58" s="1949"/>
      <c r="G58" s="1949"/>
      <c r="H58" s="1949"/>
      <c r="I58" s="305"/>
      <c r="J58" s="305"/>
      <c r="L58" s="495"/>
      <c r="M58" s="496"/>
      <c r="N58" s="496"/>
      <c r="O58" s="2613"/>
      <c r="P58" s="2614"/>
    </row>
    <row r="59" spans="1:16" x14ac:dyDescent="0.25">
      <c r="A59" s="2602">
        <v>3.14</v>
      </c>
      <c r="B59" s="2199" t="s">
        <v>752</v>
      </c>
      <c r="C59" s="2199"/>
      <c r="D59" s="2199"/>
      <c r="E59" s="2199"/>
      <c r="F59" s="1949"/>
      <c r="G59" s="1949"/>
      <c r="H59" s="1949"/>
      <c r="I59" s="305"/>
      <c r="J59" s="305"/>
    </row>
    <row r="60" spans="1:16" x14ac:dyDescent="0.25">
      <c r="A60" s="2603"/>
      <c r="B60" s="2199"/>
      <c r="C60" s="2199"/>
      <c r="D60" s="2199"/>
      <c r="E60" s="2199"/>
      <c r="F60" s="1949"/>
      <c r="G60" s="1949"/>
      <c r="H60" s="1949"/>
      <c r="I60" s="305"/>
      <c r="J60" s="305"/>
    </row>
    <row r="61" spans="1:16" ht="15.75" customHeight="1" x14ac:dyDescent="0.25">
      <c r="A61" s="2602">
        <v>3.16</v>
      </c>
      <c r="B61" s="2224" t="s">
        <v>753</v>
      </c>
      <c r="C61" s="2224"/>
      <c r="D61" s="2224"/>
      <c r="E61" s="2224"/>
      <c r="F61" s="1949"/>
      <c r="G61" s="1949"/>
      <c r="H61" s="1949"/>
      <c r="I61" s="305"/>
      <c r="J61" s="305"/>
    </row>
    <row r="62" spans="1:16" x14ac:dyDescent="0.25">
      <c r="A62" s="2603"/>
      <c r="B62" s="2224"/>
      <c r="C62" s="2224"/>
      <c r="D62" s="2224"/>
      <c r="E62" s="2224"/>
      <c r="F62" s="1949"/>
      <c r="G62" s="1949"/>
      <c r="H62" s="1949"/>
      <c r="I62" s="305"/>
      <c r="J62" s="305"/>
    </row>
    <row r="63" spans="1:16" x14ac:dyDescent="0.25">
      <c r="A63" s="634">
        <v>3.18</v>
      </c>
      <c r="B63" s="2318" t="s">
        <v>549</v>
      </c>
      <c r="C63" s="2318"/>
      <c r="D63" s="2318"/>
      <c r="E63" s="2318"/>
      <c r="F63" s="305"/>
      <c r="G63" s="305"/>
      <c r="H63" s="305"/>
      <c r="I63" s="305"/>
      <c r="J63" s="305"/>
    </row>
    <row r="64" spans="1:16" ht="15.75" customHeight="1" x14ac:dyDescent="0.25">
      <c r="A64" s="2607">
        <v>3.2</v>
      </c>
      <c r="B64" s="2606" t="s">
        <v>563</v>
      </c>
      <c r="C64" s="2606"/>
      <c r="D64" s="2606"/>
      <c r="E64" s="2606"/>
      <c r="F64" s="305"/>
      <c r="G64" s="305"/>
      <c r="H64" s="305"/>
      <c r="I64" s="305"/>
      <c r="J64" s="305"/>
    </row>
    <row r="65" spans="1:10" ht="15.75" customHeight="1" x14ac:dyDescent="0.25">
      <c r="A65" s="2607"/>
      <c r="B65" s="2606"/>
      <c r="C65" s="2606"/>
      <c r="D65" s="2606"/>
      <c r="E65" s="2606"/>
      <c r="F65" s="305"/>
      <c r="G65" s="305"/>
      <c r="H65" s="305"/>
      <c r="I65" s="305"/>
      <c r="J65" s="305"/>
    </row>
    <row r="66" spans="1:10" ht="18" x14ac:dyDescent="0.25">
      <c r="A66" s="305"/>
      <c r="B66" s="1950"/>
      <c r="C66" s="1950"/>
      <c r="D66" s="1770"/>
      <c r="F66" s="305"/>
      <c r="G66" s="305"/>
      <c r="H66" s="305"/>
      <c r="I66" s="305"/>
      <c r="J66" s="305"/>
    </row>
    <row r="67" spans="1:10" ht="18" x14ac:dyDescent="0.25">
      <c r="B67" s="488"/>
      <c r="C67" s="489"/>
    </row>
    <row r="68" spans="1:10" ht="18" x14ac:dyDescent="0.25">
      <c r="B68" s="488"/>
      <c r="C68" s="488"/>
    </row>
    <row r="69" spans="1:10" ht="18" x14ac:dyDescent="0.25">
      <c r="B69" s="488"/>
      <c r="C69" s="488"/>
    </row>
  </sheetData>
  <mergeCells count="35">
    <mergeCell ref="F9:J10"/>
    <mergeCell ref="L21:M21"/>
    <mergeCell ref="A21:D21"/>
    <mergeCell ref="I21:J21"/>
    <mergeCell ref="L22:N22"/>
    <mergeCell ref="O22:P22"/>
    <mergeCell ref="O21:P21"/>
    <mergeCell ref="O57:O58"/>
    <mergeCell ref="P57:P58"/>
    <mergeCell ref="J45:K46"/>
    <mergeCell ref="P48:P49"/>
    <mergeCell ref="I22:J22"/>
    <mergeCell ref="I45:I46"/>
    <mergeCell ref="O48:O49"/>
    <mergeCell ref="B56:E57"/>
    <mergeCell ref="B59:E60"/>
    <mergeCell ref="B58:E58"/>
    <mergeCell ref="B48:E51"/>
    <mergeCell ref="B52:E53"/>
    <mergeCell ref="A61:A62"/>
    <mergeCell ref="A59:A60"/>
    <mergeCell ref="G20:G22"/>
    <mergeCell ref="B64:E65"/>
    <mergeCell ref="B63:E63"/>
    <mergeCell ref="A54:A55"/>
    <mergeCell ref="B22:C22"/>
    <mergeCell ref="A64:A65"/>
    <mergeCell ref="B45:E45"/>
    <mergeCell ref="B46:E46"/>
    <mergeCell ref="B47:E47"/>
    <mergeCell ref="A56:A57"/>
    <mergeCell ref="A48:A51"/>
    <mergeCell ref="A52:A53"/>
    <mergeCell ref="B61:E62"/>
    <mergeCell ref="B54:E55"/>
  </mergeCells>
  <pageMargins left="0.25" right="0.25" top="0.75" bottom="0.75" header="0.3" footer="0.3"/>
  <pageSetup paperSize="8" scale="44"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N59"/>
  <sheetViews>
    <sheetView zoomScale="75" zoomScaleNormal="75" workbookViewId="0">
      <selection activeCell="A8" sqref="A8"/>
    </sheetView>
  </sheetViews>
  <sheetFormatPr defaultRowHeight="15.75" x14ac:dyDescent="0.25"/>
  <cols>
    <col min="1" max="1" width="9" customWidth="1"/>
    <col min="2" max="2" width="94" customWidth="1"/>
    <col min="3" max="3" width="76" customWidth="1"/>
    <col min="4" max="4" width="3.7109375" style="53" customWidth="1"/>
    <col min="5" max="5" width="8.85546875" style="305" bestFit="1" customWidth="1"/>
    <col min="7" max="7" width="45.7109375" customWidth="1"/>
    <col min="8" max="8" width="75.7109375" customWidth="1"/>
    <col min="9" max="9" width="8.85546875" style="305" bestFit="1" customWidth="1"/>
  </cols>
  <sheetData>
    <row r="1" spans="1:14" ht="15" x14ac:dyDescent="0.25">
      <c r="A1" s="7"/>
      <c r="B1" s="7"/>
      <c r="C1" s="7"/>
      <c r="D1" s="226"/>
      <c r="E1" s="139"/>
      <c r="F1" s="7"/>
      <c r="G1" s="7"/>
      <c r="H1" s="7"/>
      <c r="I1" s="139"/>
      <c r="J1" s="7"/>
      <c r="K1" s="7"/>
      <c r="L1" s="7"/>
      <c r="M1" s="7"/>
      <c r="N1" s="7"/>
    </row>
    <row r="2" spans="1:14" ht="15" x14ac:dyDescent="0.25">
      <c r="A2" s="7"/>
      <c r="B2" s="7"/>
      <c r="C2" s="7"/>
      <c r="D2" s="226"/>
      <c r="E2" s="139"/>
      <c r="F2" s="7"/>
      <c r="G2" s="7"/>
      <c r="H2" s="7"/>
      <c r="I2" s="139"/>
      <c r="J2" s="7"/>
      <c r="K2" s="7"/>
      <c r="L2" s="7"/>
      <c r="M2" s="7"/>
      <c r="N2" s="7"/>
    </row>
    <row r="3" spans="1:14" ht="15" x14ac:dyDescent="0.25">
      <c r="A3" s="7"/>
      <c r="B3" s="7"/>
      <c r="C3" s="7"/>
      <c r="D3" s="226"/>
      <c r="E3" s="139"/>
      <c r="F3" s="7"/>
      <c r="G3" s="7"/>
      <c r="H3" s="7"/>
      <c r="I3" s="139"/>
      <c r="J3" s="7"/>
      <c r="K3" s="7"/>
      <c r="L3" s="7"/>
      <c r="M3" s="7"/>
      <c r="N3" s="7"/>
    </row>
    <row r="4" spans="1:14" ht="18" x14ac:dyDescent="0.25">
      <c r="A4" s="7"/>
      <c r="B4" s="1001" t="s">
        <v>1244</v>
      </c>
      <c r="D4" s="7"/>
      <c r="E4" s="139"/>
      <c r="F4" s="7"/>
      <c r="G4" s="7"/>
      <c r="H4" s="7"/>
      <c r="I4" s="139"/>
      <c r="J4" s="7"/>
      <c r="K4" s="7"/>
      <c r="L4" s="7"/>
      <c r="M4" s="7"/>
      <c r="N4" s="7"/>
    </row>
    <row r="5" spans="1:14" ht="15" x14ac:dyDescent="0.25">
      <c r="A5" s="7"/>
      <c r="B5" s="7"/>
      <c r="C5" s="7"/>
      <c r="D5" s="226"/>
      <c r="E5" s="139"/>
      <c r="F5" s="7"/>
      <c r="G5" s="7"/>
      <c r="H5" s="7"/>
      <c r="I5" s="139"/>
      <c r="J5" s="7"/>
      <c r="K5" s="7"/>
      <c r="L5" s="7"/>
      <c r="M5" s="7"/>
      <c r="N5" s="7"/>
    </row>
    <row r="6" spans="1:14" ht="15" x14ac:dyDescent="0.25">
      <c r="A6" s="7"/>
      <c r="B6" s="7"/>
      <c r="D6" s="226"/>
      <c r="E6" s="139"/>
      <c r="F6" s="7"/>
      <c r="G6" s="7"/>
      <c r="H6" s="7"/>
      <c r="I6" s="139"/>
      <c r="J6" s="7"/>
      <c r="K6" s="7"/>
      <c r="L6" s="7"/>
      <c r="M6" s="7"/>
      <c r="N6" s="7"/>
    </row>
    <row r="7" spans="1:14" ht="15" x14ac:dyDescent="0.25">
      <c r="A7" s="7"/>
      <c r="B7" s="7"/>
      <c r="C7" s="7"/>
      <c r="D7" s="226"/>
      <c r="E7" s="139"/>
      <c r="F7" s="7"/>
      <c r="G7" s="7"/>
      <c r="H7" s="7"/>
      <c r="I7" s="139"/>
      <c r="J7" s="7"/>
      <c r="K7" s="7"/>
      <c r="L7" s="7"/>
      <c r="M7" s="7"/>
      <c r="N7" s="7"/>
    </row>
    <row r="8" spans="1:14" ht="15" x14ac:dyDescent="0.25">
      <c r="A8" s="7"/>
      <c r="B8" s="7"/>
      <c r="C8" s="7"/>
      <c r="D8" s="226"/>
      <c r="E8" s="139"/>
      <c r="F8" s="7"/>
      <c r="G8" s="7"/>
      <c r="H8" s="7"/>
      <c r="I8" s="139"/>
      <c r="J8" s="7"/>
      <c r="K8" s="7"/>
      <c r="L8" s="7"/>
      <c r="M8" s="7"/>
      <c r="N8" s="7"/>
    </row>
    <row r="9" spans="1:14" x14ac:dyDescent="0.25">
      <c r="A9" s="368">
        <v>1</v>
      </c>
      <c r="B9" s="22" t="s">
        <v>264</v>
      </c>
      <c r="C9" s="364" t="s">
        <v>569</v>
      </c>
      <c r="D9" s="155"/>
      <c r="E9" s="1951"/>
      <c r="F9" s="34"/>
      <c r="G9" s="80"/>
      <c r="H9" s="33"/>
      <c r="I9" s="1951"/>
    </row>
    <row r="10" spans="1:14" x14ac:dyDescent="0.25">
      <c r="A10" s="368">
        <v>2</v>
      </c>
      <c r="B10" s="22" t="s">
        <v>13</v>
      </c>
      <c r="C10" s="256" t="s">
        <v>568</v>
      </c>
      <c r="D10" s="2625" t="s">
        <v>582</v>
      </c>
      <c r="E10" s="2626"/>
      <c r="F10" s="2626"/>
      <c r="G10" s="2626"/>
      <c r="H10" s="2626"/>
      <c r="I10" s="1952"/>
    </row>
    <row r="11" spans="1:14" x14ac:dyDescent="0.25">
      <c r="A11" s="368">
        <v>3</v>
      </c>
      <c r="B11" s="22" t="s">
        <v>500</v>
      </c>
      <c r="C11" s="256" t="s">
        <v>567</v>
      </c>
      <c r="D11" s="455"/>
      <c r="E11" s="1952"/>
      <c r="I11" s="1952"/>
    </row>
    <row r="12" spans="1:14" x14ac:dyDescent="0.25">
      <c r="A12" s="500">
        <v>3</v>
      </c>
      <c r="B12" s="10" t="s">
        <v>537</v>
      </c>
      <c r="C12" s="185" t="s">
        <v>415</v>
      </c>
      <c r="D12" s="455"/>
      <c r="E12" s="1952"/>
      <c r="I12" s="1952"/>
    </row>
    <row r="13" spans="1:14" x14ac:dyDescent="0.25">
      <c r="A13" s="500">
        <v>4</v>
      </c>
      <c r="B13" s="22" t="s">
        <v>570</v>
      </c>
      <c r="C13" s="166">
        <v>44053</v>
      </c>
      <c r="D13" s="455"/>
      <c r="E13" s="1952"/>
      <c r="F13" s="2629" t="s">
        <v>572</v>
      </c>
      <c r="G13" s="2630"/>
      <c r="H13" s="2631"/>
      <c r="I13" s="1952"/>
    </row>
    <row r="14" spans="1:14" x14ac:dyDescent="0.25">
      <c r="A14" s="500">
        <v>5</v>
      </c>
      <c r="B14" s="22" t="s">
        <v>559</v>
      </c>
      <c r="C14" s="256" t="s">
        <v>99</v>
      </c>
      <c r="D14" s="455"/>
      <c r="E14" s="1952"/>
      <c r="F14" s="2632"/>
      <c r="G14" s="2633"/>
      <c r="H14" s="2634"/>
      <c r="I14" s="1952"/>
    </row>
    <row r="15" spans="1:14" x14ac:dyDescent="0.25">
      <c r="A15" s="500">
        <v>6</v>
      </c>
      <c r="B15" s="22" t="s">
        <v>571</v>
      </c>
      <c r="C15" s="256">
        <v>1245987.31</v>
      </c>
      <c r="D15" s="455"/>
      <c r="E15" s="1952"/>
      <c r="F15" s="34"/>
      <c r="G15" s="80"/>
      <c r="H15" s="286"/>
      <c r="I15" s="1952"/>
    </row>
    <row r="16" spans="1:14" x14ac:dyDescent="0.25">
      <c r="A16" s="500">
        <v>7</v>
      </c>
      <c r="B16" s="22" t="s">
        <v>574</v>
      </c>
      <c r="C16" s="499">
        <v>525925.25</v>
      </c>
      <c r="D16" s="455"/>
      <c r="E16" s="1952"/>
      <c r="F16" s="34"/>
      <c r="G16" s="80"/>
      <c r="H16" s="286"/>
      <c r="I16" s="1952"/>
    </row>
    <row r="17" spans="1:9" x14ac:dyDescent="0.25">
      <c r="A17" s="500">
        <v>9</v>
      </c>
      <c r="B17" s="22" t="s">
        <v>575</v>
      </c>
      <c r="C17" s="256">
        <v>0</v>
      </c>
      <c r="D17" s="455"/>
      <c r="E17" s="1953"/>
      <c r="F17" s="34"/>
      <c r="G17" s="80"/>
      <c r="H17" s="286"/>
      <c r="I17" s="1953"/>
    </row>
    <row r="18" spans="1:9" ht="15.75" customHeight="1" x14ac:dyDescent="0.25">
      <c r="A18" s="504"/>
      <c r="B18" s="505"/>
      <c r="C18" s="506"/>
      <c r="D18" s="455"/>
      <c r="E18" s="1953"/>
      <c r="F18" s="34"/>
      <c r="G18" s="80"/>
      <c r="H18" s="286"/>
      <c r="I18" s="1953"/>
    </row>
    <row r="19" spans="1:9" ht="18" x14ac:dyDescent="0.25">
      <c r="A19" s="2627" t="s">
        <v>581</v>
      </c>
      <c r="B19" s="2627"/>
      <c r="C19" s="2627"/>
      <c r="D19" s="155"/>
      <c r="E19" s="1921"/>
      <c r="F19" s="2623" t="s">
        <v>505</v>
      </c>
      <c r="G19" s="2623"/>
      <c r="H19" s="2623"/>
    </row>
    <row r="20" spans="1:9" ht="18.75" x14ac:dyDescent="0.3">
      <c r="A20" s="502"/>
      <c r="B20" s="2608" t="s">
        <v>576</v>
      </c>
      <c r="C20" s="2608"/>
      <c r="F20" s="501"/>
      <c r="G20" s="2608" t="s">
        <v>580</v>
      </c>
      <c r="H20" s="2608"/>
    </row>
    <row r="21" spans="1:9" x14ac:dyDescent="0.25">
      <c r="A21" s="347">
        <v>1</v>
      </c>
      <c r="B21" s="10" t="s">
        <v>0</v>
      </c>
      <c r="C21" s="365" t="s">
        <v>584</v>
      </c>
      <c r="D21" s="50" t="s">
        <v>130</v>
      </c>
      <c r="E21" s="200" t="s">
        <v>273</v>
      </c>
      <c r="F21" s="347">
        <v>1</v>
      </c>
      <c r="G21" s="10" t="s">
        <v>0</v>
      </c>
      <c r="H21" s="365" t="s">
        <v>585</v>
      </c>
      <c r="I21" s="200" t="s">
        <v>273</v>
      </c>
    </row>
    <row r="22" spans="1:9" x14ac:dyDescent="0.25">
      <c r="A22" s="347">
        <v>2</v>
      </c>
      <c r="B22" s="348" t="s">
        <v>79</v>
      </c>
      <c r="C22" s="349" t="s">
        <v>583</v>
      </c>
      <c r="D22" s="369" t="s">
        <v>130</v>
      </c>
      <c r="E22" s="200" t="s">
        <v>273</v>
      </c>
      <c r="F22" s="347">
        <v>2</v>
      </c>
      <c r="G22" s="348" t="s">
        <v>79</v>
      </c>
      <c r="H22" s="349" t="s">
        <v>586</v>
      </c>
      <c r="I22" s="200" t="s">
        <v>273</v>
      </c>
    </row>
    <row r="23" spans="1:9" x14ac:dyDescent="0.25">
      <c r="A23" s="347">
        <v>3</v>
      </c>
      <c r="B23" s="10" t="s">
        <v>1</v>
      </c>
      <c r="C23" s="364" t="s">
        <v>93</v>
      </c>
      <c r="D23" s="367" t="s">
        <v>130</v>
      </c>
      <c r="E23" s="200" t="s">
        <v>273</v>
      </c>
      <c r="F23" s="347">
        <v>3</v>
      </c>
      <c r="G23" s="10" t="s">
        <v>1</v>
      </c>
      <c r="H23" s="453" t="s">
        <v>156</v>
      </c>
      <c r="I23" s="200" t="s">
        <v>273</v>
      </c>
    </row>
    <row r="24" spans="1:9" x14ac:dyDescent="0.25">
      <c r="A24" s="347">
        <v>4</v>
      </c>
      <c r="B24" s="10" t="s">
        <v>402</v>
      </c>
      <c r="C24" s="364" t="s">
        <v>93</v>
      </c>
      <c r="D24" s="367" t="s">
        <v>130</v>
      </c>
      <c r="E24" s="208"/>
      <c r="F24" s="347">
        <v>4</v>
      </c>
      <c r="G24" s="10" t="s">
        <v>402</v>
      </c>
      <c r="H24" s="453" t="s">
        <v>506</v>
      </c>
      <c r="I24" s="208"/>
    </row>
    <row r="25" spans="1:9" x14ac:dyDescent="0.25">
      <c r="A25" s="347">
        <v>5</v>
      </c>
      <c r="B25" s="10" t="s">
        <v>6</v>
      </c>
      <c r="C25" s="364" t="s">
        <v>93</v>
      </c>
      <c r="D25" s="367" t="s">
        <v>130</v>
      </c>
      <c r="E25" s="208"/>
      <c r="F25" s="347">
        <v>5</v>
      </c>
      <c r="G25" s="10" t="s">
        <v>6</v>
      </c>
      <c r="H25" s="453" t="s">
        <v>507</v>
      </c>
      <c r="I25" s="208"/>
    </row>
    <row r="26" spans="1:9" x14ac:dyDescent="0.25">
      <c r="A26" s="347">
        <v>6</v>
      </c>
      <c r="B26" s="10" t="s">
        <v>7</v>
      </c>
      <c r="C26" s="1843" t="s">
        <v>566</v>
      </c>
      <c r="D26" s="914" t="s">
        <v>130</v>
      </c>
      <c r="E26" s="208"/>
      <c r="F26" s="347">
        <v>6</v>
      </c>
      <c r="G26" s="10" t="s">
        <v>7</v>
      </c>
      <c r="H26" s="1855" t="s">
        <v>93</v>
      </c>
      <c r="I26" s="208"/>
    </row>
    <row r="27" spans="1:9" x14ac:dyDescent="0.25">
      <c r="A27" s="347">
        <v>7</v>
      </c>
      <c r="B27" s="10" t="s">
        <v>32</v>
      </c>
      <c r="C27" s="185" t="s">
        <v>415</v>
      </c>
      <c r="D27" s="914" t="s">
        <v>130</v>
      </c>
      <c r="E27" s="200" t="s">
        <v>273</v>
      </c>
      <c r="F27" s="347">
        <v>7</v>
      </c>
      <c r="G27" s="10" t="s">
        <v>32</v>
      </c>
      <c r="H27" s="1353" t="s">
        <v>538</v>
      </c>
      <c r="I27" s="200" t="s">
        <v>273</v>
      </c>
    </row>
    <row r="28" spans="1:9" x14ac:dyDescent="0.25">
      <c r="A28" s="347">
        <v>8</v>
      </c>
      <c r="B28" s="10" t="s">
        <v>403</v>
      </c>
      <c r="C28" s="61"/>
      <c r="D28" s="909" t="s">
        <v>43</v>
      </c>
      <c r="E28" s="200" t="s">
        <v>273</v>
      </c>
      <c r="F28" s="347">
        <v>8</v>
      </c>
      <c r="G28" s="10" t="s">
        <v>403</v>
      </c>
      <c r="H28" s="1847">
        <f>C32</f>
        <v>1245987.31</v>
      </c>
      <c r="I28" s="200"/>
    </row>
    <row r="29" spans="1:9" x14ac:dyDescent="0.25">
      <c r="A29" s="347">
        <v>9</v>
      </c>
      <c r="B29" s="10" t="s">
        <v>404</v>
      </c>
      <c r="C29" s="61"/>
      <c r="D29" s="909" t="s">
        <v>44</v>
      </c>
      <c r="E29" s="200"/>
      <c r="F29" s="347">
        <v>9</v>
      </c>
      <c r="G29" s="10" t="s">
        <v>404</v>
      </c>
      <c r="H29" s="1847" t="s">
        <v>99</v>
      </c>
      <c r="I29" s="208"/>
    </row>
    <row r="30" spans="1:9" x14ac:dyDescent="0.25">
      <c r="A30" s="347">
        <v>10</v>
      </c>
      <c r="B30" s="10" t="s">
        <v>405</v>
      </c>
      <c r="C30" s="1839">
        <f>C16</f>
        <v>525925.25</v>
      </c>
      <c r="D30" s="909" t="s">
        <v>43</v>
      </c>
      <c r="E30" s="200" t="s">
        <v>273</v>
      </c>
      <c r="F30" s="347">
        <v>10</v>
      </c>
      <c r="G30" s="10" t="s">
        <v>405</v>
      </c>
      <c r="H30" s="1847">
        <f>C34</f>
        <v>0</v>
      </c>
      <c r="I30" s="200"/>
    </row>
    <row r="31" spans="1:9" x14ac:dyDescent="0.25">
      <c r="A31" s="347">
        <v>11</v>
      </c>
      <c r="B31" s="10" t="s">
        <v>406</v>
      </c>
      <c r="C31" s="1839" t="s">
        <v>99</v>
      </c>
      <c r="D31" s="909" t="s">
        <v>44</v>
      </c>
      <c r="E31" s="208"/>
      <c r="F31" s="347">
        <v>11</v>
      </c>
      <c r="G31" s="10" t="s">
        <v>406</v>
      </c>
      <c r="H31" s="1847">
        <f>C35</f>
        <v>0</v>
      </c>
      <c r="I31" s="208"/>
    </row>
    <row r="32" spans="1:9" x14ac:dyDescent="0.25">
      <c r="A32" s="347">
        <v>12</v>
      </c>
      <c r="B32" s="10" t="s">
        <v>407</v>
      </c>
      <c r="C32" s="1847">
        <f>C15</f>
        <v>1245987.31</v>
      </c>
      <c r="D32" s="909" t="s">
        <v>43</v>
      </c>
      <c r="E32" s="200" t="s">
        <v>273</v>
      </c>
      <c r="F32" s="347">
        <v>12</v>
      </c>
      <c r="G32" s="10" t="s">
        <v>407</v>
      </c>
      <c r="H32" s="61"/>
      <c r="I32" s="200"/>
    </row>
    <row r="33" spans="1:10" x14ac:dyDescent="0.25">
      <c r="A33" s="347">
        <v>13</v>
      </c>
      <c r="B33" s="10" t="s">
        <v>408</v>
      </c>
      <c r="C33" s="1847" t="s">
        <v>99</v>
      </c>
      <c r="D33" s="909" t="s">
        <v>44</v>
      </c>
      <c r="E33" s="208"/>
      <c r="F33" s="347">
        <v>13</v>
      </c>
      <c r="G33" s="10" t="s">
        <v>408</v>
      </c>
      <c r="H33" s="61"/>
      <c r="I33" s="208"/>
    </row>
    <row r="34" spans="1:10" x14ac:dyDescent="0.25">
      <c r="A34" s="347">
        <v>14</v>
      </c>
      <c r="B34" s="10" t="s">
        <v>409</v>
      </c>
      <c r="C34" s="61"/>
      <c r="D34" s="909" t="s">
        <v>43</v>
      </c>
      <c r="E34" s="200"/>
      <c r="F34" s="347">
        <v>14</v>
      </c>
      <c r="G34" s="10" t="s">
        <v>409</v>
      </c>
      <c r="H34" s="1857">
        <f>C30</f>
        <v>525925.25</v>
      </c>
      <c r="I34" s="200"/>
    </row>
    <row r="35" spans="1:10" x14ac:dyDescent="0.25">
      <c r="A35" s="347">
        <v>15</v>
      </c>
      <c r="B35" s="10" t="s">
        <v>410</v>
      </c>
      <c r="C35" s="61"/>
      <c r="D35" s="909" t="s">
        <v>44</v>
      </c>
      <c r="E35" s="208"/>
      <c r="F35" s="347">
        <v>15</v>
      </c>
      <c r="G35" s="10" t="s">
        <v>410</v>
      </c>
      <c r="H35" s="1857" t="str">
        <f>C31</f>
        <v>EUR</v>
      </c>
      <c r="I35" s="208"/>
    </row>
    <row r="36" spans="1:10" x14ac:dyDescent="0.25">
      <c r="A36" s="347">
        <v>16</v>
      </c>
      <c r="B36" s="10" t="s">
        <v>411</v>
      </c>
      <c r="C36" s="61"/>
      <c r="D36" s="909" t="s">
        <v>43</v>
      </c>
      <c r="E36" s="200" t="s">
        <v>273</v>
      </c>
      <c r="F36" s="347">
        <v>16</v>
      </c>
      <c r="G36" s="10" t="s">
        <v>411</v>
      </c>
      <c r="H36" s="1839">
        <f>C38</f>
        <v>0</v>
      </c>
      <c r="I36" s="208"/>
    </row>
    <row r="37" spans="1:10" x14ac:dyDescent="0.25">
      <c r="A37" s="347">
        <v>17</v>
      </c>
      <c r="B37" s="10" t="s">
        <v>412</v>
      </c>
      <c r="C37" s="61"/>
      <c r="D37" s="909" t="s">
        <v>44</v>
      </c>
      <c r="E37" s="208"/>
      <c r="F37" s="347">
        <v>17</v>
      </c>
      <c r="G37" s="10" t="s">
        <v>412</v>
      </c>
      <c r="H37" s="1839" t="s">
        <v>99</v>
      </c>
      <c r="I37" s="208"/>
    </row>
    <row r="38" spans="1:10" x14ac:dyDescent="0.25">
      <c r="A38" s="347">
        <v>18</v>
      </c>
      <c r="B38" s="10" t="s">
        <v>413</v>
      </c>
      <c r="C38" s="61"/>
      <c r="D38" s="909" t="s">
        <v>43</v>
      </c>
      <c r="E38" s="208"/>
      <c r="F38" s="347">
        <v>18</v>
      </c>
      <c r="G38" s="10" t="s">
        <v>413</v>
      </c>
      <c r="H38" s="61"/>
      <c r="I38" s="208"/>
    </row>
    <row r="39" spans="1:10" x14ac:dyDescent="0.25">
      <c r="A39" s="347">
        <v>19</v>
      </c>
      <c r="B39" s="10" t="s">
        <v>414</v>
      </c>
      <c r="C39" s="61"/>
      <c r="D39" s="909" t="s">
        <v>44</v>
      </c>
      <c r="E39" s="208"/>
      <c r="F39" s="347">
        <v>19</v>
      </c>
      <c r="G39" s="10" t="s">
        <v>414</v>
      </c>
      <c r="H39" s="61"/>
      <c r="I39" s="208"/>
    </row>
    <row r="40" spans="1:10" x14ac:dyDescent="0.25">
      <c r="A40" s="2">
        <v>20</v>
      </c>
      <c r="B40" s="348" t="s">
        <v>39</v>
      </c>
      <c r="C40" s="1866" t="s">
        <v>47</v>
      </c>
      <c r="D40" s="909" t="s">
        <v>130</v>
      </c>
      <c r="E40" s="200" t="s">
        <v>273</v>
      </c>
      <c r="F40" s="829">
        <v>20</v>
      </c>
      <c r="G40" s="348" t="s">
        <v>39</v>
      </c>
      <c r="H40" s="1866" t="s">
        <v>47</v>
      </c>
      <c r="I40" s="200" t="s">
        <v>273</v>
      </c>
    </row>
    <row r="41" spans="1:10" x14ac:dyDescent="0.25">
      <c r="A41" s="12" t="s">
        <v>122</v>
      </c>
      <c r="C41" s="15">
        <f>COUNTA(C21:C40)</f>
        <v>12</v>
      </c>
      <c r="F41" s="12" t="s">
        <v>122</v>
      </c>
      <c r="H41" s="15">
        <f>COUNTA(H21:H40)</f>
        <v>16</v>
      </c>
    </row>
    <row r="43" spans="1:10" ht="15.75" customHeight="1" x14ac:dyDescent="0.25">
      <c r="A43" s="1948">
        <v>3.1</v>
      </c>
      <c r="B43" s="2609" t="s">
        <v>417</v>
      </c>
      <c r="C43" s="2609"/>
      <c r="D43" s="2609"/>
      <c r="E43" s="1954"/>
      <c r="F43" s="1948">
        <v>3.1</v>
      </c>
      <c r="G43" s="2609" t="s">
        <v>417</v>
      </c>
      <c r="H43" s="2609"/>
      <c r="I43" s="2609"/>
    </row>
    <row r="44" spans="1:10" ht="15.75" customHeight="1" x14ac:dyDescent="0.25">
      <c r="A44" s="1948">
        <v>3.2</v>
      </c>
      <c r="B44" s="2609" t="s">
        <v>416</v>
      </c>
      <c r="C44" s="2609"/>
      <c r="D44" s="2609"/>
      <c r="E44" s="1954"/>
      <c r="F44" s="1948">
        <v>3.2</v>
      </c>
      <c r="G44" s="2609" t="s">
        <v>416</v>
      </c>
      <c r="H44" s="2609"/>
      <c r="I44" s="2609"/>
    </row>
    <row r="45" spans="1:10" x14ac:dyDescent="0.25">
      <c r="A45" s="1948">
        <v>3.3</v>
      </c>
      <c r="B45" s="2609" t="s">
        <v>418</v>
      </c>
      <c r="C45" s="2609"/>
      <c r="D45" s="2609"/>
      <c r="E45" s="1954"/>
      <c r="F45" s="1948">
        <v>3.3</v>
      </c>
      <c r="G45" s="2609" t="s">
        <v>508</v>
      </c>
      <c r="H45" s="2609"/>
      <c r="I45" s="2609"/>
    </row>
    <row r="46" spans="1:10" ht="15" customHeight="1" x14ac:dyDescent="0.25">
      <c r="A46" s="2570">
        <v>3.7</v>
      </c>
      <c r="B46" s="2611" t="s">
        <v>558</v>
      </c>
      <c r="C46" s="2611"/>
      <c r="D46" s="2611"/>
      <c r="E46" s="507"/>
      <c r="F46" s="2628">
        <v>3.7</v>
      </c>
      <c r="G46" s="2641" t="s">
        <v>564</v>
      </c>
      <c r="H46" s="2641"/>
      <c r="I46" s="2641"/>
      <c r="J46" s="508"/>
    </row>
    <row r="47" spans="1:10" ht="15" customHeight="1" x14ac:dyDescent="0.25">
      <c r="A47" s="2570"/>
      <c r="B47" s="2611"/>
      <c r="C47" s="2611"/>
      <c r="D47" s="2611"/>
      <c r="E47" s="507"/>
      <c r="F47" s="2628"/>
      <c r="G47" s="2641"/>
      <c r="H47" s="2641"/>
      <c r="I47" s="2641"/>
      <c r="J47" s="508"/>
    </row>
    <row r="48" spans="1:10" ht="15.75" customHeight="1" x14ac:dyDescent="0.25">
      <c r="A48" s="2570"/>
      <c r="B48" s="2611"/>
      <c r="C48" s="2611"/>
      <c r="D48" s="2611"/>
      <c r="E48" s="507"/>
      <c r="F48" s="2607">
        <v>3.2</v>
      </c>
      <c r="G48" s="2606" t="s">
        <v>487</v>
      </c>
      <c r="H48" s="2606"/>
      <c r="I48" s="2606"/>
    </row>
    <row r="49" spans="1:9" ht="15.75" customHeight="1" x14ac:dyDescent="0.25">
      <c r="A49" s="1955">
        <v>3.8</v>
      </c>
      <c r="B49" s="2611" t="s">
        <v>578</v>
      </c>
      <c r="C49" s="2611"/>
      <c r="D49" s="2611"/>
      <c r="E49" s="507"/>
      <c r="F49" s="2607"/>
      <c r="G49" s="2606"/>
      <c r="H49" s="2606"/>
      <c r="I49" s="2606"/>
    </row>
    <row r="50" spans="1:9" ht="15.75" customHeight="1" x14ac:dyDescent="0.25">
      <c r="A50" s="2635">
        <v>3.1</v>
      </c>
      <c r="B50" s="2185" t="s">
        <v>751</v>
      </c>
      <c r="C50" s="2186"/>
      <c r="D50" s="2187"/>
      <c r="E50" s="496"/>
      <c r="F50" s="305"/>
      <c r="G50" s="305"/>
      <c r="H50" s="305"/>
    </row>
    <row r="51" spans="1:9" ht="15.75" customHeight="1" x14ac:dyDescent="0.25">
      <c r="A51" s="2636"/>
      <c r="B51" s="2210"/>
      <c r="C51" s="2211"/>
      <c r="D51" s="2212"/>
      <c r="E51" s="496"/>
      <c r="F51" s="305"/>
      <c r="G51" s="305"/>
      <c r="H51" s="305"/>
    </row>
    <row r="52" spans="1:9" ht="15.75" customHeight="1" x14ac:dyDescent="0.25">
      <c r="A52" s="1956">
        <v>3.1</v>
      </c>
      <c r="B52" s="2199" t="s">
        <v>561</v>
      </c>
      <c r="C52" s="2199"/>
      <c r="D52" s="2199"/>
      <c r="E52" s="496"/>
      <c r="F52" s="305"/>
      <c r="G52" s="305"/>
      <c r="H52" s="305"/>
    </row>
    <row r="53" spans="1:9" ht="15.75" customHeight="1" x14ac:dyDescent="0.25">
      <c r="A53" s="2602">
        <v>3.12</v>
      </c>
      <c r="B53" s="2372" t="s">
        <v>754</v>
      </c>
      <c r="C53" s="2373"/>
      <c r="D53" s="2374"/>
      <c r="E53" s="496"/>
      <c r="F53" s="305"/>
      <c r="G53" s="305"/>
      <c r="H53" s="305"/>
    </row>
    <row r="54" spans="1:9" ht="15.75" customHeight="1" x14ac:dyDescent="0.25">
      <c r="A54" s="2640"/>
      <c r="B54" s="2375"/>
      <c r="C54" s="2376"/>
      <c r="D54" s="2377"/>
      <c r="E54" s="496"/>
      <c r="F54" s="305"/>
      <c r="G54" s="305"/>
      <c r="H54" s="305"/>
    </row>
    <row r="55" spans="1:9" ht="15.75" customHeight="1" x14ac:dyDescent="0.25">
      <c r="A55" s="2603"/>
      <c r="B55" s="2378"/>
      <c r="C55" s="2379"/>
      <c r="D55" s="2380"/>
      <c r="E55" s="496"/>
      <c r="F55" s="305"/>
      <c r="G55" s="305"/>
      <c r="H55" s="305"/>
    </row>
    <row r="56" spans="1:9" ht="15.75" customHeight="1" x14ac:dyDescent="0.25">
      <c r="A56" s="1956">
        <v>3.16</v>
      </c>
      <c r="B56" s="2637" t="s">
        <v>577</v>
      </c>
      <c r="C56" s="2638"/>
      <c r="D56" s="2639"/>
      <c r="E56" s="496"/>
      <c r="F56" s="305"/>
      <c r="G56" s="305"/>
      <c r="H56" s="305"/>
    </row>
    <row r="57" spans="1:9" ht="15.75" customHeight="1" x14ac:dyDescent="0.25">
      <c r="A57" s="2607">
        <v>3.2</v>
      </c>
      <c r="B57" s="2606" t="s">
        <v>487</v>
      </c>
      <c r="C57" s="2606"/>
      <c r="D57" s="2606"/>
      <c r="E57" s="1865"/>
      <c r="F57" s="305"/>
      <c r="G57" s="305"/>
      <c r="H57" s="305"/>
    </row>
    <row r="58" spans="1:9" ht="15.75" customHeight="1" x14ac:dyDescent="0.25">
      <c r="A58" s="2607"/>
      <c r="B58" s="2606"/>
      <c r="C58" s="2606"/>
      <c r="D58" s="2606"/>
      <c r="E58" s="1865"/>
      <c r="F58" s="305"/>
      <c r="G58" s="305"/>
      <c r="H58" s="305"/>
    </row>
    <row r="59" spans="1:9" ht="15" customHeight="1" x14ac:dyDescent="0.25"/>
  </sheetData>
  <mergeCells count="27">
    <mergeCell ref="G20:H20"/>
    <mergeCell ref="B50:D51"/>
    <mergeCell ref="A50:A51"/>
    <mergeCell ref="B56:D56"/>
    <mergeCell ref="A53:A55"/>
    <mergeCell ref="B53:D55"/>
    <mergeCell ref="B46:D48"/>
    <mergeCell ref="B45:D45"/>
    <mergeCell ref="B43:D43"/>
    <mergeCell ref="B44:D44"/>
    <mergeCell ref="G46:I47"/>
    <mergeCell ref="D10:H10"/>
    <mergeCell ref="B20:C20"/>
    <mergeCell ref="B57:D58"/>
    <mergeCell ref="F19:H19"/>
    <mergeCell ref="F48:F49"/>
    <mergeCell ref="G48:I49"/>
    <mergeCell ref="G43:I43"/>
    <mergeCell ref="A19:C19"/>
    <mergeCell ref="A57:A58"/>
    <mergeCell ref="F46:F47"/>
    <mergeCell ref="G44:I44"/>
    <mergeCell ref="G45:I45"/>
    <mergeCell ref="A46:A48"/>
    <mergeCell ref="B52:D52"/>
    <mergeCell ref="B49:D49"/>
    <mergeCell ref="F13:H14"/>
  </mergeCells>
  <pageMargins left="0.25" right="0.25" top="0.75" bottom="0.75" header="0.3" footer="0.3"/>
  <pageSetup paperSize="8" scale="54"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Y112"/>
  <sheetViews>
    <sheetView zoomScale="75" zoomScaleNormal="75" workbookViewId="0">
      <selection activeCell="C4" sqref="C4"/>
    </sheetView>
  </sheetViews>
  <sheetFormatPr defaultColWidth="8.85546875" defaultRowHeight="15" x14ac:dyDescent="0.25"/>
  <cols>
    <col min="1" max="1" width="11.7109375" customWidth="1"/>
    <col min="2" max="2" width="3.42578125" style="127" customWidth="1"/>
    <col min="3" max="3" width="20" customWidth="1"/>
    <col min="4" max="4" width="66.7109375" customWidth="1"/>
    <col min="5" max="5" width="14" bestFit="1" customWidth="1"/>
    <col min="6" max="6" width="14.85546875" bestFit="1" customWidth="1"/>
    <col min="7" max="7" width="14.28515625" bestFit="1" customWidth="1"/>
    <col min="8" max="8" width="15.42578125" bestFit="1" customWidth="1"/>
    <col min="9" max="9" width="14.85546875" bestFit="1" customWidth="1"/>
    <col min="10" max="10" width="1.28515625" style="7" customWidth="1"/>
    <col min="11" max="11" width="56" bestFit="1" customWidth="1"/>
    <col min="12" max="12" width="4.140625" customWidth="1"/>
    <col min="14" max="14" width="75.140625" customWidth="1"/>
    <col min="15" max="15" width="56.7109375" bestFit="1" customWidth="1"/>
    <col min="16" max="16" width="3.140625" bestFit="1" customWidth="1"/>
    <col min="17" max="17" width="8.85546875" bestFit="1" customWidth="1"/>
    <col min="18" max="18" width="19" bestFit="1" customWidth="1"/>
    <col min="19" max="19" width="6.42578125" customWidth="1"/>
    <col min="20" max="20" width="10.28515625" customWidth="1"/>
    <col min="21" max="21" width="75.7109375" customWidth="1"/>
    <col min="22" max="22" width="57" customWidth="1"/>
    <col min="23" max="23" width="3.140625" bestFit="1" customWidth="1"/>
    <col min="24" max="24" width="8.85546875" customWidth="1"/>
  </cols>
  <sheetData>
    <row r="1" spans="1:24" x14ac:dyDescent="0.25">
      <c r="A1" s="7"/>
      <c r="B1" s="7"/>
      <c r="C1" s="7"/>
      <c r="D1" s="226"/>
      <c r="E1" s="7"/>
      <c r="F1" s="7"/>
      <c r="G1" s="7"/>
      <c r="H1" s="7"/>
      <c r="I1" s="7"/>
      <c r="K1" s="7"/>
      <c r="L1" s="7"/>
      <c r="M1" s="7"/>
      <c r="N1" s="7"/>
    </row>
    <row r="2" spans="1:24" x14ac:dyDescent="0.25">
      <c r="A2" s="7"/>
      <c r="B2" s="7"/>
      <c r="C2" s="7"/>
      <c r="D2" s="226"/>
      <c r="E2" s="7"/>
      <c r="F2" s="7"/>
      <c r="G2" s="7"/>
      <c r="H2" s="7"/>
      <c r="I2" s="7"/>
      <c r="K2" s="7"/>
      <c r="L2" s="7"/>
      <c r="M2" s="7"/>
      <c r="N2" s="7"/>
    </row>
    <row r="3" spans="1:24" x14ac:dyDescent="0.25">
      <c r="A3" s="7"/>
      <c r="B3" s="7"/>
      <c r="C3" s="7"/>
      <c r="D3" s="226"/>
      <c r="E3" s="7"/>
      <c r="F3" s="7"/>
      <c r="G3" s="7"/>
      <c r="H3" s="7"/>
      <c r="I3" s="7"/>
      <c r="K3" s="7"/>
      <c r="L3" s="7"/>
      <c r="M3" s="7"/>
      <c r="N3" s="7"/>
    </row>
    <row r="4" spans="1:24" ht="18" x14ac:dyDescent="0.25">
      <c r="A4" s="7"/>
      <c r="B4" s="1001" t="s">
        <v>813</v>
      </c>
      <c r="D4" s="7"/>
      <c r="E4" s="7"/>
      <c r="F4" s="7"/>
      <c r="G4" s="7"/>
      <c r="H4" s="7"/>
      <c r="I4" s="7"/>
      <c r="K4" s="7"/>
      <c r="L4" s="7"/>
      <c r="M4" s="7"/>
      <c r="N4" s="7"/>
    </row>
    <row r="5" spans="1:24" x14ac:dyDescent="0.25">
      <c r="A5" s="7"/>
      <c r="B5" s="7"/>
      <c r="C5" s="7"/>
      <c r="D5" s="226"/>
      <c r="E5" s="7"/>
      <c r="F5" s="7"/>
      <c r="G5" s="7"/>
      <c r="H5" s="7"/>
      <c r="I5" s="7"/>
      <c r="K5" s="7"/>
      <c r="L5" s="7"/>
      <c r="M5" s="7"/>
      <c r="N5" s="7"/>
    </row>
    <row r="6" spans="1:24" x14ac:dyDescent="0.25">
      <c r="A6" s="7"/>
      <c r="B6" s="7"/>
      <c r="D6" s="226"/>
      <c r="E6" s="7"/>
      <c r="F6" s="7"/>
      <c r="G6" s="7"/>
      <c r="H6" s="7"/>
      <c r="I6" s="7"/>
      <c r="K6" s="7"/>
      <c r="L6" s="7"/>
      <c r="M6" s="7"/>
      <c r="N6" s="7"/>
    </row>
    <row r="7" spans="1:24" x14ac:dyDescent="0.25">
      <c r="A7" s="7"/>
      <c r="B7" s="7"/>
      <c r="C7" s="7"/>
      <c r="D7" s="226"/>
      <c r="E7" s="7"/>
      <c r="F7" s="7"/>
      <c r="G7" s="7"/>
      <c r="H7" s="7"/>
      <c r="I7" s="7"/>
      <c r="K7" s="7"/>
      <c r="L7" s="7"/>
      <c r="M7" s="7"/>
      <c r="N7" s="7"/>
    </row>
    <row r="8" spans="1:24" ht="18" x14ac:dyDescent="0.25">
      <c r="A8" s="111" t="s">
        <v>504</v>
      </c>
      <c r="B8" s="452"/>
      <c r="C8" s="11"/>
      <c r="D8" s="11"/>
      <c r="E8" s="11"/>
      <c r="F8" s="11"/>
      <c r="G8" s="11"/>
      <c r="H8" s="11"/>
      <c r="I8" s="11"/>
      <c r="J8" s="152"/>
      <c r="M8" s="111" t="s">
        <v>484</v>
      </c>
    </row>
    <row r="9" spans="1:24" ht="15" customHeight="1" x14ac:dyDescent="0.25">
      <c r="A9" s="11"/>
      <c r="B9" s="370"/>
      <c r="C9" s="11"/>
      <c r="D9" s="11"/>
      <c r="E9" s="451" t="s">
        <v>483</v>
      </c>
      <c r="F9" s="451" t="s">
        <v>482</v>
      </c>
      <c r="G9" s="451" t="s">
        <v>481</v>
      </c>
      <c r="H9" s="451" t="s">
        <v>480</v>
      </c>
      <c r="I9" s="451" t="s">
        <v>479</v>
      </c>
      <c r="J9" s="449"/>
      <c r="N9" s="64"/>
      <c r="O9" s="8"/>
      <c r="R9" s="2667" t="s">
        <v>486</v>
      </c>
      <c r="T9" s="8"/>
      <c r="U9" s="8"/>
      <c r="V9" s="8"/>
    </row>
    <row r="10" spans="1:24" ht="15.75" x14ac:dyDescent="0.25">
      <c r="B10" s="370"/>
      <c r="C10" s="11"/>
      <c r="D10" s="458" t="s">
        <v>180</v>
      </c>
      <c r="E10" s="450" t="s">
        <v>92</v>
      </c>
      <c r="F10" s="450" t="s">
        <v>478</v>
      </c>
      <c r="G10" s="456" t="s">
        <v>490</v>
      </c>
      <c r="H10" s="450" t="s">
        <v>477</v>
      </c>
      <c r="I10" s="456" t="s">
        <v>489</v>
      </c>
      <c r="J10" s="449"/>
      <c r="M10" s="2666" t="s">
        <v>485</v>
      </c>
      <c r="N10" s="2666"/>
      <c r="O10" s="2666"/>
      <c r="P10" s="47"/>
      <c r="R10" s="2668"/>
      <c r="T10" s="2666" t="s">
        <v>491</v>
      </c>
      <c r="U10" s="2666"/>
      <c r="V10" s="2666"/>
      <c r="W10" s="47"/>
    </row>
    <row r="11" spans="1:24" ht="15.75" x14ac:dyDescent="0.25">
      <c r="A11" s="437" t="s">
        <v>476</v>
      </c>
      <c r="B11" s="440" t="s">
        <v>475</v>
      </c>
      <c r="C11" s="2656" t="s">
        <v>457</v>
      </c>
      <c r="D11" s="2656"/>
      <c r="E11" s="436"/>
      <c r="F11" s="436"/>
      <c r="G11" s="436"/>
      <c r="H11" s="436"/>
      <c r="I11" s="436"/>
      <c r="J11" s="448"/>
      <c r="K11" s="448"/>
      <c r="M11" s="138">
        <v>4.0999999999999996</v>
      </c>
      <c r="N11" s="421" t="s">
        <v>0</v>
      </c>
      <c r="O11" s="360" t="s">
        <v>190</v>
      </c>
      <c r="P11" s="362" t="s">
        <v>130</v>
      </c>
      <c r="Q11" s="200" t="s">
        <v>273</v>
      </c>
      <c r="R11" s="2">
        <v>1.1000000000000001</v>
      </c>
      <c r="T11" s="138">
        <v>4.0999999999999996</v>
      </c>
      <c r="U11" s="421" t="s">
        <v>0</v>
      </c>
      <c r="V11" s="365" t="s">
        <v>493</v>
      </c>
      <c r="W11" s="368" t="s">
        <v>130</v>
      </c>
      <c r="X11" s="200" t="s">
        <v>273</v>
      </c>
    </row>
    <row r="12" spans="1:24" ht="15.75" x14ac:dyDescent="0.25">
      <c r="A12" s="436"/>
      <c r="B12" s="435">
        <v>1</v>
      </c>
      <c r="C12" s="436" t="s">
        <v>474</v>
      </c>
      <c r="D12" s="436"/>
      <c r="E12" s="443">
        <v>243</v>
      </c>
      <c r="F12" s="443">
        <v>75</v>
      </c>
      <c r="G12" s="443">
        <v>15</v>
      </c>
      <c r="H12" s="443">
        <v>0</v>
      </c>
      <c r="I12" s="443">
        <v>0</v>
      </c>
      <c r="J12" s="439"/>
      <c r="K12" s="436"/>
      <c r="M12" s="138">
        <v>4.2</v>
      </c>
      <c r="N12" s="421" t="s">
        <v>79</v>
      </c>
      <c r="O12" s="103" t="s">
        <v>191</v>
      </c>
      <c r="P12" s="101" t="s">
        <v>130</v>
      </c>
      <c r="Q12" s="200" t="s">
        <v>273</v>
      </c>
      <c r="R12" s="2">
        <v>2.2999999999999998</v>
      </c>
      <c r="T12" s="138">
        <v>4.2</v>
      </c>
      <c r="U12" s="421" t="s">
        <v>79</v>
      </c>
      <c r="V12" s="103" t="s">
        <v>192</v>
      </c>
      <c r="W12" s="101" t="s">
        <v>130</v>
      </c>
      <c r="X12" s="200" t="s">
        <v>273</v>
      </c>
    </row>
    <row r="13" spans="1:24" ht="15.75" x14ac:dyDescent="0.25">
      <c r="A13" s="436"/>
      <c r="B13" s="435">
        <v>2</v>
      </c>
      <c r="C13" s="436" t="s">
        <v>473</v>
      </c>
      <c r="D13" s="436"/>
      <c r="E13" s="443">
        <v>2</v>
      </c>
      <c r="F13" s="443">
        <v>5</v>
      </c>
      <c r="G13" s="443">
        <v>19</v>
      </c>
      <c r="H13" s="443">
        <v>0</v>
      </c>
      <c r="I13" s="443">
        <v>0</v>
      </c>
      <c r="J13" s="439"/>
      <c r="K13" s="436"/>
      <c r="M13" s="138">
        <v>4.3</v>
      </c>
      <c r="N13" s="421" t="s">
        <v>1</v>
      </c>
      <c r="O13" s="358" t="s">
        <v>93</v>
      </c>
      <c r="P13" s="362" t="s">
        <v>130</v>
      </c>
      <c r="Q13" s="199"/>
      <c r="R13" s="2">
        <v>1.2</v>
      </c>
      <c r="T13" s="138">
        <v>4.3</v>
      </c>
      <c r="U13" s="421" t="s">
        <v>1</v>
      </c>
      <c r="V13" s="364" t="s">
        <v>93</v>
      </c>
      <c r="W13" s="368" t="s">
        <v>130</v>
      </c>
      <c r="X13" s="199"/>
    </row>
    <row r="14" spans="1:24" ht="15.75" x14ac:dyDescent="0.25">
      <c r="A14" s="436"/>
      <c r="B14" s="435">
        <v>3</v>
      </c>
      <c r="C14" s="436" t="s">
        <v>472</v>
      </c>
      <c r="D14" s="436"/>
      <c r="E14" s="443">
        <v>55</v>
      </c>
      <c r="F14" s="443">
        <v>41</v>
      </c>
      <c r="G14" s="443">
        <v>0</v>
      </c>
      <c r="H14" s="443">
        <v>97</v>
      </c>
      <c r="I14" s="443">
        <v>125</v>
      </c>
      <c r="J14" s="439"/>
      <c r="K14" s="438" t="s">
        <v>471</v>
      </c>
      <c r="M14" s="138">
        <v>4.4000000000000004</v>
      </c>
      <c r="N14" s="421" t="s">
        <v>40</v>
      </c>
      <c r="O14" s="358" t="s">
        <v>93</v>
      </c>
      <c r="P14" s="362" t="s">
        <v>130</v>
      </c>
      <c r="Q14" s="199"/>
      <c r="R14" s="2">
        <v>1.3</v>
      </c>
      <c r="T14" s="138">
        <v>4.4000000000000004</v>
      </c>
      <c r="U14" s="421" t="s">
        <v>40</v>
      </c>
      <c r="V14" s="364" t="s">
        <v>93</v>
      </c>
      <c r="W14" s="368" t="s">
        <v>130</v>
      </c>
      <c r="X14" s="199"/>
    </row>
    <row r="15" spans="1:24" ht="15.75" x14ac:dyDescent="0.25">
      <c r="A15" s="436"/>
      <c r="B15" s="435">
        <v>4</v>
      </c>
      <c r="C15" s="436" t="s">
        <v>467</v>
      </c>
      <c r="D15" s="436"/>
      <c r="E15" s="443">
        <v>22</v>
      </c>
      <c r="F15" s="443">
        <v>23</v>
      </c>
      <c r="G15" s="443">
        <v>47</v>
      </c>
      <c r="H15" s="443">
        <v>0</v>
      </c>
      <c r="I15" s="443">
        <v>94</v>
      </c>
      <c r="J15" s="439"/>
      <c r="K15" s="438"/>
      <c r="M15" s="138">
        <v>4.5</v>
      </c>
      <c r="N15" s="421" t="s">
        <v>6</v>
      </c>
      <c r="O15" s="358" t="s">
        <v>93</v>
      </c>
      <c r="P15" s="49" t="s">
        <v>130</v>
      </c>
      <c r="Q15" s="200"/>
      <c r="R15" s="2">
        <v>1.1000000000000001</v>
      </c>
      <c r="T15" s="138">
        <v>4.5</v>
      </c>
      <c r="U15" s="421" t="s">
        <v>6</v>
      </c>
      <c r="V15" s="364" t="s">
        <v>93</v>
      </c>
      <c r="W15" s="49" t="s">
        <v>130</v>
      </c>
      <c r="X15" s="200"/>
    </row>
    <row r="16" spans="1:24" ht="15.75" x14ac:dyDescent="0.25">
      <c r="A16" s="436"/>
      <c r="B16" s="435">
        <v>5</v>
      </c>
      <c r="C16" s="436" t="s">
        <v>450</v>
      </c>
      <c r="D16" s="436"/>
      <c r="E16" s="442">
        <v>67</v>
      </c>
      <c r="F16" s="442">
        <v>44</v>
      </c>
      <c r="G16" s="442">
        <v>0</v>
      </c>
      <c r="H16" s="442">
        <v>6</v>
      </c>
      <c r="I16" s="442">
        <v>0</v>
      </c>
      <c r="J16" s="439"/>
      <c r="K16" s="438" t="s">
        <v>463</v>
      </c>
      <c r="M16" s="138">
        <v>4.5999999999999996</v>
      </c>
      <c r="N16" s="421" t="s">
        <v>19</v>
      </c>
      <c r="O16" s="358" t="s">
        <v>113</v>
      </c>
      <c r="P16" s="363" t="s">
        <v>44</v>
      </c>
      <c r="Q16" s="200"/>
      <c r="R16" s="2">
        <v>2.75</v>
      </c>
      <c r="T16" s="138">
        <v>4.5999999999999996</v>
      </c>
      <c r="U16" s="421" t="s">
        <v>19</v>
      </c>
      <c r="V16" s="364" t="s">
        <v>113</v>
      </c>
      <c r="W16" s="367" t="s">
        <v>44</v>
      </c>
      <c r="X16" s="200"/>
    </row>
    <row r="17" spans="1:24" x14ac:dyDescent="0.25">
      <c r="A17" s="436"/>
      <c r="B17" s="435"/>
      <c r="C17" s="2662" t="s">
        <v>439</v>
      </c>
      <c r="D17" s="2663"/>
      <c r="E17" s="434">
        <f>SUM(E12:E16)</f>
        <v>389</v>
      </c>
      <c r="F17" s="434">
        <f>SUM(F12:F16)</f>
        <v>188</v>
      </c>
      <c r="G17" s="434">
        <f>SUM(G12:G16)</f>
        <v>81</v>
      </c>
      <c r="H17" s="434">
        <f>SUM(H12:H16)</f>
        <v>103</v>
      </c>
      <c r="I17" s="434">
        <f>SUM(I12:I16)</f>
        <v>219</v>
      </c>
      <c r="J17" s="433"/>
      <c r="K17" s="438"/>
      <c r="M17" s="138">
        <v>4.7</v>
      </c>
      <c r="N17" s="428" t="s">
        <v>77</v>
      </c>
      <c r="O17" s="427" t="s">
        <v>92</v>
      </c>
      <c r="P17" s="426" t="s">
        <v>44</v>
      </c>
      <c r="Q17" s="200"/>
      <c r="R17" s="2">
        <v>2.78</v>
      </c>
      <c r="T17" s="138">
        <v>4.7</v>
      </c>
      <c r="U17" s="428" t="s">
        <v>77</v>
      </c>
      <c r="V17" s="427" t="s">
        <v>92</v>
      </c>
      <c r="W17" s="426" t="s">
        <v>44</v>
      </c>
      <c r="X17" s="200"/>
    </row>
    <row r="18" spans="1:24" ht="15.75" x14ac:dyDescent="0.25">
      <c r="A18" s="436"/>
      <c r="B18" s="447"/>
      <c r="C18" s="2662" t="s">
        <v>438</v>
      </c>
      <c r="D18" s="2662"/>
      <c r="E18" s="433"/>
      <c r="F18" s="433"/>
      <c r="G18" s="433"/>
      <c r="H18" s="433"/>
      <c r="I18" s="433"/>
      <c r="J18" s="433"/>
      <c r="K18" s="438"/>
      <c r="M18" s="138">
        <v>4.8</v>
      </c>
      <c r="N18" s="417" t="s">
        <v>451</v>
      </c>
      <c r="O18" s="423"/>
      <c r="P18" s="49"/>
      <c r="Q18" s="200"/>
      <c r="R18" s="351"/>
      <c r="T18" s="138">
        <v>4.8</v>
      </c>
      <c r="U18" s="417" t="s">
        <v>451</v>
      </c>
      <c r="V18" s="423"/>
      <c r="W18" s="49"/>
      <c r="X18" s="200"/>
    </row>
    <row r="19" spans="1:24" ht="15.75" x14ac:dyDescent="0.25">
      <c r="A19" s="436"/>
      <c r="B19" s="435">
        <v>6</v>
      </c>
      <c r="C19" s="2662" t="s">
        <v>595</v>
      </c>
      <c r="D19" s="2663"/>
      <c r="E19" s="446">
        <v>45</v>
      </c>
      <c r="F19" s="446">
        <v>0</v>
      </c>
      <c r="G19" s="446">
        <v>0</v>
      </c>
      <c r="H19" s="446">
        <v>0</v>
      </c>
      <c r="I19" s="446">
        <v>0</v>
      </c>
      <c r="J19" s="433"/>
      <c r="K19" s="438" t="s">
        <v>597</v>
      </c>
      <c r="M19" s="138">
        <v>4.9000000000000004</v>
      </c>
      <c r="N19" s="421" t="s">
        <v>449</v>
      </c>
      <c r="O19" s="361">
        <f>E65*1000000</f>
        <v>217087719.29824558</v>
      </c>
      <c r="P19" s="49"/>
      <c r="Q19" s="200" t="s">
        <v>273</v>
      </c>
      <c r="R19" s="352"/>
      <c r="T19" s="138">
        <v>4.9000000000000004</v>
      </c>
      <c r="U19" s="421" t="s">
        <v>449</v>
      </c>
      <c r="V19" s="125">
        <v>251093771</v>
      </c>
      <c r="W19" s="49"/>
      <c r="X19" s="200" t="s">
        <v>273</v>
      </c>
    </row>
    <row r="20" spans="1:24" ht="15.75" x14ac:dyDescent="0.25">
      <c r="A20" s="436"/>
      <c r="B20" s="435">
        <v>7</v>
      </c>
      <c r="C20" s="2662" t="s">
        <v>596</v>
      </c>
      <c r="D20" s="2663"/>
      <c r="E20" s="446">
        <v>1</v>
      </c>
      <c r="F20" s="446">
        <v>0</v>
      </c>
      <c r="G20" s="446">
        <v>0</v>
      </c>
      <c r="H20" s="446">
        <v>0</v>
      </c>
      <c r="I20" s="446">
        <v>0</v>
      </c>
      <c r="J20" s="433"/>
      <c r="K20" s="438" t="s">
        <v>597</v>
      </c>
      <c r="M20" s="454">
        <v>4.0999999999999996</v>
      </c>
      <c r="N20" s="421" t="s">
        <v>448</v>
      </c>
      <c r="O20" s="538" t="s">
        <v>99</v>
      </c>
      <c r="P20" s="49"/>
      <c r="Q20" s="200" t="s">
        <v>273</v>
      </c>
      <c r="R20" s="352"/>
      <c r="T20" s="454">
        <v>4.0999999999999996</v>
      </c>
      <c r="U20" s="421" t="s">
        <v>448</v>
      </c>
      <c r="V20" s="538" t="s">
        <v>99</v>
      </c>
      <c r="W20" s="49"/>
      <c r="X20" s="200" t="s">
        <v>273</v>
      </c>
    </row>
    <row r="21" spans="1:24" ht="16.5" thickBot="1" x14ac:dyDescent="0.3">
      <c r="A21" s="436"/>
      <c r="B21" s="435">
        <v>8</v>
      </c>
      <c r="C21" s="2662" t="s">
        <v>470</v>
      </c>
      <c r="D21" s="2663"/>
      <c r="E21" s="445">
        <v>12</v>
      </c>
      <c r="F21" s="445">
        <v>0</v>
      </c>
      <c r="G21" s="445">
        <v>0</v>
      </c>
      <c r="H21" s="445">
        <v>0</v>
      </c>
      <c r="I21" s="445">
        <v>0</v>
      </c>
      <c r="J21" s="433"/>
      <c r="K21" s="438" t="s">
        <v>597</v>
      </c>
      <c r="M21" s="418">
        <v>4.18</v>
      </c>
      <c r="N21" s="417" t="s">
        <v>39</v>
      </c>
      <c r="O21" s="366" t="s">
        <v>47</v>
      </c>
      <c r="P21" s="363" t="s">
        <v>130</v>
      </c>
      <c r="Q21" s="191" t="s">
        <v>273</v>
      </c>
      <c r="R21" s="16">
        <v>2.98</v>
      </c>
      <c r="T21" s="418">
        <v>4.18</v>
      </c>
      <c r="U21" s="417" t="s">
        <v>39</v>
      </c>
      <c r="V21" s="366" t="s">
        <v>494</v>
      </c>
      <c r="W21" s="367" t="s">
        <v>130</v>
      </c>
      <c r="X21" s="200" t="s">
        <v>273</v>
      </c>
    </row>
    <row r="22" spans="1:24" ht="16.5" thickTop="1" x14ac:dyDescent="0.25">
      <c r="A22" s="436"/>
      <c r="B22" s="435"/>
      <c r="C22" s="2662" t="s">
        <v>446</v>
      </c>
      <c r="D22" s="2663"/>
      <c r="E22" s="444">
        <f>SUM(E19:E21)</f>
        <v>58</v>
      </c>
      <c r="F22" s="444">
        <f>SUM(F19:F21)</f>
        <v>0</v>
      </c>
      <c r="G22" s="444">
        <f>SUM(G19:G21)</f>
        <v>0</v>
      </c>
      <c r="H22" s="444">
        <f>SUM(H19:H21)</f>
        <v>0</v>
      </c>
      <c r="I22" s="444">
        <f>SUM(I19:I21)</f>
        <v>0</v>
      </c>
      <c r="J22" s="433"/>
      <c r="K22" s="438"/>
      <c r="M22" s="12" t="s">
        <v>122</v>
      </c>
      <c r="O22" s="15">
        <f>COUNTA(O11:O21)</f>
        <v>10</v>
      </c>
      <c r="P22" s="53"/>
      <c r="T22" s="12" t="s">
        <v>122</v>
      </c>
      <c r="V22" s="15">
        <f>COUNTA(V11:V21)</f>
        <v>10</v>
      </c>
      <c r="W22" s="53"/>
    </row>
    <row r="23" spans="1:24" x14ac:dyDescent="0.25">
      <c r="A23" s="436"/>
      <c r="B23" s="2659"/>
      <c r="C23" s="2659"/>
      <c r="D23" s="2659"/>
      <c r="E23" s="436"/>
      <c r="F23" s="436"/>
      <c r="G23" s="436"/>
      <c r="H23" s="436"/>
      <c r="I23" s="436"/>
      <c r="J23" s="436"/>
      <c r="K23" s="438"/>
      <c r="O23" s="11"/>
      <c r="P23" s="54"/>
      <c r="V23" s="11"/>
      <c r="W23" s="54"/>
    </row>
    <row r="24" spans="1:24" ht="15.75" x14ac:dyDescent="0.25">
      <c r="A24" s="436"/>
      <c r="B24" s="440" t="s">
        <v>304</v>
      </c>
      <c r="C24" s="2656" t="s">
        <v>444</v>
      </c>
      <c r="D24" s="2656"/>
      <c r="E24" s="436"/>
      <c r="F24" s="436"/>
      <c r="G24" s="436"/>
      <c r="H24" s="436"/>
      <c r="I24" s="436"/>
      <c r="J24" s="436"/>
      <c r="K24" s="438"/>
      <c r="M24" s="56">
        <v>4.0999999999999996</v>
      </c>
      <c r="N24" s="2330" t="s">
        <v>469</v>
      </c>
      <c r="O24" s="2330"/>
      <c r="P24" s="2330"/>
      <c r="Q24" s="2330"/>
      <c r="R24" s="2330"/>
      <c r="T24" s="56">
        <v>4.0999999999999996</v>
      </c>
      <c r="U24" s="2330" t="s">
        <v>469</v>
      </c>
      <c r="V24" s="2330"/>
      <c r="W24" s="2330"/>
      <c r="X24" s="2330"/>
    </row>
    <row r="25" spans="1:24" ht="15.75" x14ac:dyDescent="0.25">
      <c r="A25" s="436"/>
      <c r="B25" s="435">
        <v>1</v>
      </c>
      <c r="C25" s="436" t="s">
        <v>443</v>
      </c>
      <c r="D25" s="436"/>
      <c r="E25" s="442">
        <v>0</v>
      </c>
      <c r="F25" s="442">
        <v>0</v>
      </c>
      <c r="G25" s="442">
        <v>0</v>
      </c>
      <c r="H25" s="442">
        <v>2</v>
      </c>
      <c r="I25" s="442">
        <v>3</v>
      </c>
      <c r="J25" s="439"/>
      <c r="K25" s="438" t="s">
        <v>464</v>
      </c>
      <c r="M25" s="56">
        <v>4.2</v>
      </c>
      <c r="N25" s="2330" t="s">
        <v>468</v>
      </c>
      <c r="O25" s="2330"/>
      <c r="P25" s="2330"/>
      <c r="Q25" s="2330"/>
      <c r="R25" s="2330"/>
      <c r="T25" s="56">
        <v>4.2</v>
      </c>
      <c r="U25" s="2330" t="s">
        <v>468</v>
      </c>
      <c r="V25" s="2330"/>
      <c r="W25" s="2330"/>
      <c r="X25" s="2330"/>
    </row>
    <row r="26" spans="1:24" x14ac:dyDescent="0.25">
      <c r="A26" s="436"/>
      <c r="B26" s="435">
        <v>2</v>
      </c>
      <c r="C26" s="436" t="s">
        <v>755</v>
      </c>
      <c r="D26" s="436"/>
      <c r="E26" s="443">
        <v>12</v>
      </c>
      <c r="F26" s="443">
        <v>0</v>
      </c>
      <c r="G26" s="443">
        <v>11</v>
      </c>
      <c r="H26" s="443">
        <v>0</v>
      </c>
      <c r="I26" s="443">
        <v>7</v>
      </c>
      <c r="J26" s="439"/>
      <c r="K26" s="438"/>
      <c r="M26" s="2664">
        <v>4.9000000000000004</v>
      </c>
      <c r="N26" s="2665" t="s">
        <v>488</v>
      </c>
      <c r="O26" s="2665"/>
      <c r="P26" s="2665"/>
      <c r="Q26" s="2665"/>
      <c r="R26" s="2665"/>
      <c r="S26" s="7"/>
      <c r="T26" s="553">
        <v>4.9000000000000004</v>
      </c>
      <c r="U26" s="2671" t="s">
        <v>492</v>
      </c>
      <c r="V26" s="2671"/>
      <c r="W26" s="2671"/>
      <c r="X26" s="2671"/>
    </row>
    <row r="27" spans="1:24" ht="15.75" x14ac:dyDescent="0.25">
      <c r="A27" s="436"/>
      <c r="B27" s="435">
        <v>3</v>
      </c>
      <c r="C27" s="436" t="s">
        <v>466</v>
      </c>
      <c r="D27" s="436"/>
      <c r="E27" s="443">
        <v>0</v>
      </c>
      <c r="F27" s="443">
        <v>0</v>
      </c>
      <c r="G27" s="443">
        <v>45</v>
      </c>
      <c r="H27" s="443">
        <v>34</v>
      </c>
      <c r="I27" s="443">
        <v>202</v>
      </c>
      <c r="J27" s="439"/>
      <c r="K27" s="438"/>
      <c r="M27" s="2664"/>
      <c r="N27" s="2665"/>
      <c r="O27" s="2665"/>
      <c r="P27" s="2665"/>
      <c r="Q27" s="2665"/>
      <c r="R27" s="2665"/>
      <c r="S27" s="7"/>
      <c r="T27" s="519">
        <v>4.0999999999999996</v>
      </c>
      <c r="U27" s="2272" t="s">
        <v>588</v>
      </c>
      <c r="V27" s="2272"/>
      <c r="W27" s="2272"/>
      <c r="X27" s="2272"/>
    </row>
    <row r="28" spans="1:24" ht="15" customHeight="1" x14ac:dyDescent="0.25">
      <c r="A28" s="436"/>
      <c r="B28" s="435">
        <v>4</v>
      </c>
      <c r="C28" s="436" t="s">
        <v>465</v>
      </c>
      <c r="D28" s="436"/>
      <c r="E28" s="442">
        <v>0</v>
      </c>
      <c r="F28" s="442">
        <v>0</v>
      </c>
      <c r="G28" s="442">
        <v>5</v>
      </c>
      <c r="H28" s="442">
        <v>16</v>
      </c>
      <c r="I28" s="442">
        <v>5</v>
      </c>
      <c r="J28" s="439"/>
      <c r="K28" s="438" t="s">
        <v>464</v>
      </c>
      <c r="M28" s="519">
        <v>4.0999999999999996</v>
      </c>
      <c r="N28" s="2272" t="s">
        <v>588</v>
      </c>
      <c r="O28" s="2272"/>
      <c r="P28" s="2272"/>
      <c r="Q28" s="2272"/>
      <c r="R28" s="2272"/>
      <c r="S28" s="7"/>
      <c r="T28" s="2672">
        <v>4.18</v>
      </c>
      <c r="U28" s="2270" t="s">
        <v>487</v>
      </c>
      <c r="V28" s="2270"/>
      <c r="W28" s="2270"/>
      <c r="X28" s="2270"/>
    </row>
    <row r="29" spans="1:24" ht="16.5" customHeight="1" thickBot="1" x14ac:dyDescent="0.3">
      <c r="A29" s="436"/>
      <c r="B29" s="435">
        <v>5</v>
      </c>
      <c r="C29" s="436" t="s">
        <v>450</v>
      </c>
      <c r="D29" s="436"/>
      <c r="E29" s="412">
        <v>23</v>
      </c>
      <c r="F29" s="412">
        <v>9</v>
      </c>
      <c r="G29" s="412">
        <v>0</v>
      </c>
      <c r="H29" s="412">
        <v>0</v>
      </c>
      <c r="I29" s="412">
        <v>0</v>
      </c>
      <c r="J29" s="439"/>
      <c r="K29" s="438" t="s">
        <v>463</v>
      </c>
      <c r="M29" s="2670">
        <v>4.18</v>
      </c>
      <c r="N29" s="2669" t="s">
        <v>487</v>
      </c>
      <c r="O29" s="2669"/>
      <c r="P29" s="2669"/>
      <c r="Q29" s="2669"/>
      <c r="R29" s="2669"/>
      <c r="S29" s="7"/>
      <c r="T29" s="2672"/>
      <c r="U29" s="2270"/>
      <c r="V29" s="2270"/>
      <c r="W29" s="2270"/>
      <c r="X29" s="2270"/>
    </row>
    <row r="30" spans="1:24" ht="16.5" customHeight="1" thickTop="1" x14ac:dyDescent="0.25">
      <c r="A30" s="436"/>
      <c r="B30" s="435"/>
      <c r="C30" s="2662" t="s">
        <v>446</v>
      </c>
      <c r="D30" s="2663"/>
      <c r="E30" s="441">
        <f>SUM(E25:E29)</f>
        <v>35</v>
      </c>
      <c r="F30" s="441">
        <f>SUM(F25:F29)</f>
        <v>9</v>
      </c>
      <c r="G30" s="441">
        <f>SUM(G25:G29)</f>
        <v>61</v>
      </c>
      <c r="H30" s="441">
        <f>SUM(H25:H29)</f>
        <v>52</v>
      </c>
      <c r="I30" s="441">
        <f>SUM(I25:I29)</f>
        <v>217</v>
      </c>
      <c r="J30" s="433"/>
      <c r="K30" s="438"/>
      <c r="M30" s="2670"/>
      <c r="N30" s="2669"/>
      <c r="O30" s="2669"/>
      <c r="P30" s="2669"/>
      <c r="Q30" s="2669"/>
      <c r="R30" s="2669"/>
      <c r="S30" s="7"/>
      <c r="T30" s="7"/>
      <c r="U30" s="7"/>
      <c r="V30" s="7"/>
      <c r="W30" s="7"/>
      <c r="X30" s="7"/>
    </row>
    <row r="31" spans="1:24" ht="15.75" x14ac:dyDescent="0.25">
      <c r="A31" s="436"/>
      <c r="B31" s="2659"/>
      <c r="C31" s="2659"/>
      <c r="D31" s="2659"/>
      <c r="E31" s="433"/>
      <c r="F31" s="433"/>
      <c r="G31" s="433"/>
      <c r="H31" s="433"/>
      <c r="I31" s="433"/>
      <c r="J31" s="433"/>
      <c r="K31" s="438"/>
      <c r="M31" s="135"/>
      <c r="N31" s="2272"/>
      <c r="O31" s="2272"/>
      <c r="P31" s="2272"/>
      <c r="Q31" s="2272"/>
      <c r="R31" s="7"/>
      <c r="S31" s="7"/>
      <c r="T31" s="545">
        <v>4.7</v>
      </c>
      <c r="U31" s="554" t="s">
        <v>77</v>
      </c>
      <c r="V31" s="555" t="s">
        <v>478</v>
      </c>
      <c r="W31" s="426" t="s">
        <v>44</v>
      </c>
      <c r="X31" s="328"/>
    </row>
    <row r="32" spans="1:24" ht="15.75" x14ac:dyDescent="0.25">
      <c r="A32" s="436"/>
      <c r="B32" s="440" t="s">
        <v>44</v>
      </c>
      <c r="C32" s="2656" t="s">
        <v>462</v>
      </c>
      <c r="D32" s="2656"/>
      <c r="E32" s="436"/>
      <c r="F32" s="436"/>
      <c r="G32" s="436"/>
      <c r="H32" s="436"/>
      <c r="I32" s="436"/>
      <c r="J32" s="436"/>
      <c r="K32" s="438"/>
      <c r="M32" s="545">
        <v>4.7</v>
      </c>
      <c r="N32" s="554" t="s">
        <v>77</v>
      </c>
      <c r="O32" s="556" t="str">
        <f>F10</f>
        <v>BE6286271893</v>
      </c>
      <c r="P32" s="426" t="s">
        <v>44</v>
      </c>
      <c r="Q32" s="328"/>
      <c r="R32" s="7"/>
      <c r="S32" s="7"/>
      <c r="T32" s="545">
        <v>4.9000000000000004</v>
      </c>
      <c r="U32" s="557" t="s">
        <v>449</v>
      </c>
      <c r="V32" s="534">
        <v>0</v>
      </c>
      <c r="W32" s="539"/>
      <c r="X32" s="201" t="s">
        <v>273</v>
      </c>
    </row>
    <row r="33" spans="1:24" ht="15.75" x14ac:dyDescent="0.25">
      <c r="A33" s="436"/>
      <c r="B33" s="435">
        <v>1</v>
      </c>
      <c r="C33" s="2657" t="s">
        <v>461</v>
      </c>
      <c r="D33" s="2658"/>
      <c r="E33" s="434">
        <v>66</v>
      </c>
      <c r="F33" s="434">
        <v>10</v>
      </c>
      <c r="G33" s="434">
        <v>31</v>
      </c>
      <c r="H33" s="434">
        <v>25</v>
      </c>
      <c r="I33" s="434">
        <v>77</v>
      </c>
      <c r="J33" s="439"/>
      <c r="K33" s="438"/>
      <c r="M33" s="545">
        <v>4.9000000000000004</v>
      </c>
      <c r="N33" s="557" t="s">
        <v>449</v>
      </c>
      <c r="O33" s="96">
        <f>F65*1000000</f>
        <v>143064935.06493506</v>
      </c>
      <c r="P33" s="539"/>
      <c r="Q33" s="484"/>
      <c r="R33" s="7"/>
      <c r="S33" s="7"/>
      <c r="T33" s="558">
        <v>4.0999999999999996</v>
      </c>
      <c r="U33" s="557" t="s">
        <v>448</v>
      </c>
      <c r="V33" s="538" t="s">
        <v>99</v>
      </c>
      <c r="W33" s="539"/>
      <c r="X33" s="201"/>
    </row>
    <row r="34" spans="1:24" ht="15.75" x14ac:dyDescent="0.25">
      <c r="A34" s="436"/>
      <c r="B34" s="2659"/>
      <c r="C34" s="2659"/>
      <c r="D34" s="2659"/>
      <c r="E34" s="437"/>
      <c r="F34" s="437"/>
      <c r="G34" s="437"/>
      <c r="H34" s="437"/>
      <c r="I34" s="437"/>
      <c r="J34" s="436"/>
      <c r="K34" s="432"/>
      <c r="M34" s="558">
        <v>4.0999999999999996</v>
      </c>
      <c r="N34" s="557" t="s">
        <v>448</v>
      </c>
      <c r="O34" s="538" t="s">
        <v>99</v>
      </c>
      <c r="P34" s="539"/>
      <c r="Q34" s="484"/>
      <c r="R34" s="7"/>
      <c r="S34" s="7"/>
      <c r="T34" s="132"/>
      <c r="U34" s="537"/>
      <c r="V34" s="122"/>
      <c r="W34" s="155"/>
      <c r="X34" s="484"/>
    </row>
    <row r="35" spans="1:24" ht="15.75" x14ac:dyDescent="0.25">
      <c r="A35" s="436"/>
      <c r="B35" s="435"/>
      <c r="C35" s="2660" t="s">
        <v>460</v>
      </c>
      <c r="D35" s="2661"/>
      <c r="E35" s="434">
        <f>E17+E30+E33</f>
        <v>490</v>
      </c>
      <c r="F35" s="434">
        <f>F17+F30+F33</f>
        <v>207</v>
      </c>
      <c r="G35" s="434">
        <f>G17+G30+G33</f>
        <v>173</v>
      </c>
      <c r="H35" s="434">
        <f>H17+H30+H33</f>
        <v>180</v>
      </c>
      <c r="I35" s="434">
        <f>I17+I30+I33</f>
        <v>513</v>
      </c>
      <c r="J35" s="433"/>
      <c r="K35" s="432"/>
      <c r="M35" s="132"/>
      <c r="N35" s="537"/>
      <c r="O35" s="122"/>
      <c r="P35" s="155"/>
      <c r="Q35" s="484"/>
      <c r="R35" s="7"/>
      <c r="S35" s="7"/>
      <c r="T35" s="115">
        <v>4.9000000000000004</v>
      </c>
      <c r="U35" s="2274" t="s">
        <v>499</v>
      </c>
      <c r="V35" s="2274"/>
      <c r="W35" s="2274"/>
      <c r="X35" s="2274"/>
    </row>
    <row r="36" spans="1:24" ht="15.75" x14ac:dyDescent="0.25">
      <c r="A36" s="11"/>
      <c r="B36" s="2646"/>
      <c r="C36" s="2646"/>
      <c r="D36" s="2646"/>
      <c r="E36" s="431"/>
      <c r="F36" s="431"/>
      <c r="G36" s="431"/>
      <c r="H36" s="431"/>
      <c r="I36" s="431"/>
      <c r="J36" s="430"/>
      <c r="K36" s="429"/>
      <c r="M36" s="545">
        <v>4.7</v>
      </c>
      <c r="N36" s="554" t="s">
        <v>77</v>
      </c>
      <c r="O36" s="556" t="str">
        <f>G10</f>
        <v>XS0340495216</v>
      </c>
      <c r="P36" s="426" t="s">
        <v>44</v>
      </c>
      <c r="Q36" s="484"/>
      <c r="R36" s="7"/>
      <c r="S36" s="7"/>
      <c r="T36" s="132"/>
      <c r="U36" s="537"/>
      <c r="V36" s="122"/>
      <c r="W36" s="155"/>
      <c r="X36" s="484"/>
    </row>
    <row r="37" spans="1:24" ht="15.75" x14ac:dyDescent="0.25">
      <c r="A37" s="402" t="s">
        <v>459</v>
      </c>
      <c r="B37" s="406" t="s">
        <v>458</v>
      </c>
      <c r="C37" s="2655" t="s">
        <v>457</v>
      </c>
      <c r="D37" s="2655"/>
      <c r="E37" s="401"/>
      <c r="F37" s="401"/>
      <c r="G37" s="401"/>
      <c r="H37" s="401"/>
      <c r="I37" s="401"/>
      <c r="J37" s="401"/>
      <c r="K37" s="407"/>
      <c r="M37" s="545">
        <v>4.9000000000000004</v>
      </c>
      <c r="N37" s="557" t="s">
        <v>449</v>
      </c>
      <c r="O37" s="96">
        <f>G65*1000000</f>
        <v>63607142.857142851</v>
      </c>
      <c r="P37" s="539"/>
      <c r="Q37" s="328"/>
      <c r="R37" s="7"/>
      <c r="S37" s="7"/>
      <c r="T37" s="545">
        <v>4.7</v>
      </c>
      <c r="U37" s="554" t="s">
        <v>77</v>
      </c>
      <c r="V37" s="555" t="s">
        <v>490</v>
      </c>
      <c r="W37" s="426" t="s">
        <v>44</v>
      </c>
      <c r="X37" s="328"/>
    </row>
    <row r="38" spans="1:24" ht="15.75" x14ac:dyDescent="0.25">
      <c r="A38" s="401"/>
      <c r="B38" s="400">
        <v>1</v>
      </c>
      <c r="C38" s="2651" t="s">
        <v>456</v>
      </c>
      <c r="D38" s="2652"/>
      <c r="E38" s="413">
        <v>233</v>
      </c>
      <c r="F38" s="413">
        <v>34</v>
      </c>
      <c r="G38" s="413">
        <v>56</v>
      </c>
      <c r="H38" s="413">
        <v>0</v>
      </c>
      <c r="I38" s="413">
        <v>0</v>
      </c>
      <c r="J38" s="404"/>
      <c r="K38" s="407"/>
      <c r="M38" s="558">
        <v>4.0999999999999996</v>
      </c>
      <c r="N38" s="557" t="s">
        <v>448</v>
      </c>
      <c r="O38" s="538" t="s">
        <v>161</v>
      </c>
      <c r="P38" s="539"/>
      <c r="Q38" s="7"/>
      <c r="R38" s="7"/>
      <c r="S38" s="7"/>
      <c r="T38" s="545">
        <v>4.9000000000000004</v>
      </c>
      <c r="U38" s="557" t="s">
        <v>449</v>
      </c>
      <c r="V38" s="534">
        <v>79123043.230000004</v>
      </c>
      <c r="W38" s="539"/>
      <c r="X38" s="484"/>
    </row>
    <row r="39" spans="1:24" ht="15.75" x14ac:dyDescent="0.25">
      <c r="A39" s="401"/>
      <c r="B39" s="400">
        <v>2</v>
      </c>
      <c r="C39" s="2651" t="s">
        <v>455</v>
      </c>
      <c r="D39" s="2652"/>
      <c r="E39" s="413">
        <v>43</v>
      </c>
      <c r="F39" s="413">
        <v>5</v>
      </c>
      <c r="G39" s="413">
        <v>0</v>
      </c>
      <c r="H39" s="413">
        <v>0</v>
      </c>
      <c r="I39" s="413">
        <v>0</v>
      </c>
      <c r="J39" s="404"/>
      <c r="K39" s="407"/>
      <c r="M39" s="132"/>
      <c r="N39" s="537"/>
      <c r="O39" s="122"/>
      <c r="P39" s="155"/>
      <c r="Q39" s="484"/>
      <c r="R39" s="7"/>
      <c r="S39" s="7"/>
      <c r="T39" s="558">
        <v>4.0999999999999996</v>
      </c>
      <c r="U39" s="557" t="s">
        <v>448</v>
      </c>
      <c r="V39" s="538" t="s">
        <v>161</v>
      </c>
      <c r="W39" s="539"/>
      <c r="X39" s="484"/>
    </row>
    <row r="40" spans="1:24" ht="15.75" x14ac:dyDescent="0.25">
      <c r="A40" s="401"/>
      <c r="B40" s="400">
        <v>3</v>
      </c>
      <c r="C40" s="2651" t="s">
        <v>454</v>
      </c>
      <c r="D40" s="2652"/>
      <c r="E40" s="413">
        <v>51</v>
      </c>
      <c r="F40" s="413">
        <v>23</v>
      </c>
      <c r="G40" s="413">
        <v>3</v>
      </c>
      <c r="H40" s="413">
        <v>0</v>
      </c>
      <c r="I40" s="413">
        <v>0</v>
      </c>
      <c r="J40" s="404"/>
      <c r="K40" s="407"/>
      <c r="M40" s="545">
        <v>4.7</v>
      </c>
      <c r="N40" s="554" t="s">
        <v>77</v>
      </c>
      <c r="O40" s="556" t="str">
        <f>I10</f>
        <v>US0378331005</v>
      </c>
      <c r="P40" s="426" t="s">
        <v>44</v>
      </c>
      <c r="Q40" s="7"/>
      <c r="R40" s="7"/>
      <c r="S40" s="7"/>
      <c r="T40" s="132"/>
      <c r="U40" s="537"/>
      <c r="V40" s="122"/>
      <c r="W40" s="155"/>
      <c r="X40" s="484"/>
    </row>
    <row r="41" spans="1:24" ht="15.75" x14ac:dyDescent="0.25">
      <c r="A41" s="401"/>
      <c r="B41" s="400">
        <v>4</v>
      </c>
      <c r="C41" s="2651" t="s">
        <v>453</v>
      </c>
      <c r="D41" s="2652"/>
      <c r="E41" s="413">
        <v>9</v>
      </c>
      <c r="F41" s="413"/>
      <c r="G41" s="413"/>
      <c r="H41" s="413">
        <v>0</v>
      </c>
      <c r="I41" s="413">
        <v>171</v>
      </c>
      <c r="J41" s="404"/>
      <c r="K41" s="403" t="s">
        <v>452</v>
      </c>
      <c r="M41" s="545">
        <v>4.9000000000000004</v>
      </c>
      <c r="N41" s="557" t="s">
        <v>449</v>
      </c>
      <c r="O41" s="96">
        <f>I65*1000000</f>
        <v>245782178.21782178</v>
      </c>
      <c r="P41" s="539"/>
      <c r="Q41" s="484"/>
      <c r="R41" s="7"/>
      <c r="S41" s="7"/>
      <c r="T41" s="545">
        <v>4.7</v>
      </c>
      <c r="U41" s="554" t="s">
        <v>77</v>
      </c>
      <c r="V41" s="555" t="s">
        <v>489</v>
      </c>
      <c r="W41" s="426" t="s">
        <v>44</v>
      </c>
      <c r="X41" s="328"/>
    </row>
    <row r="42" spans="1:24" ht="15.75" x14ac:dyDescent="0.25">
      <c r="A42" s="401"/>
      <c r="B42" s="400">
        <v>5</v>
      </c>
      <c r="C42" s="2651" t="s">
        <v>442</v>
      </c>
      <c r="D42" s="2652"/>
      <c r="E42" s="425">
        <v>0</v>
      </c>
      <c r="F42" s="413">
        <v>88</v>
      </c>
      <c r="G42" s="413">
        <v>22</v>
      </c>
      <c r="H42" s="413">
        <v>0</v>
      </c>
      <c r="I42" s="425">
        <v>120</v>
      </c>
      <c r="J42" s="424"/>
      <c r="K42" s="407"/>
      <c r="M42" s="558">
        <v>4.0999999999999996</v>
      </c>
      <c r="N42" s="557" t="s">
        <v>448</v>
      </c>
      <c r="O42" s="538" t="s">
        <v>160</v>
      </c>
      <c r="P42" s="539"/>
      <c r="Q42" s="328"/>
      <c r="R42" s="7"/>
      <c r="S42" s="7"/>
      <c r="T42" s="545">
        <v>4.9000000000000004</v>
      </c>
      <c r="U42" s="557" t="s">
        <v>449</v>
      </c>
      <c r="V42" s="534">
        <v>245237813.44999999</v>
      </c>
      <c r="W42" s="539"/>
      <c r="X42" s="7"/>
    </row>
    <row r="43" spans="1:24" ht="16.5" thickBot="1" x14ac:dyDescent="0.3">
      <c r="A43" s="401"/>
      <c r="B43" s="400">
        <v>6</v>
      </c>
      <c r="C43" s="2651" t="s">
        <v>450</v>
      </c>
      <c r="D43" s="2652"/>
      <c r="E43" s="422">
        <v>31</v>
      </c>
      <c r="F43" s="412">
        <v>6</v>
      </c>
      <c r="G43" s="412">
        <v>0</v>
      </c>
      <c r="H43" s="412">
        <v>0</v>
      </c>
      <c r="I43" s="412">
        <v>0</v>
      </c>
      <c r="J43" s="404"/>
      <c r="K43" s="403" t="s">
        <v>440</v>
      </c>
      <c r="M43" s="132"/>
      <c r="N43" s="537"/>
      <c r="O43" s="7"/>
      <c r="P43" s="7"/>
      <c r="Q43" s="7"/>
      <c r="R43" s="7"/>
      <c r="S43" s="7"/>
      <c r="T43" s="558">
        <v>4.0999999999999996</v>
      </c>
      <c r="U43" s="557" t="s">
        <v>448</v>
      </c>
      <c r="V43" s="538" t="s">
        <v>160</v>
      </c>
      <c r="W43" s="539"/>
      <c r="X43" s="7"/>
    </row>
    <row r="44" spans="1:24" ht="16.5" thickTop="1" x14ac:dyDescent="0.25">
      <c r="A44" s="401"/>
      <c r="B44" s="400"/>
      <c r="C44" s="2653" t="s">
        <v>439</v>
      </c>
      <c r="D44" s="2654"/>
      <c r="E44" s="414">
        <f>SUM(E38:E43)</f>
        <v>367</v>
      </c>
      <c r="F44" s="411">
        <f>SUM(F38:F43)</f>
        <v>156</v>
      </c>
      <c r="G44" s="411">
        <f>SUM(G38:G43)</f>
        <v>81</v>
      </c>
      <c r="H44" s="411">
        <f>SUM(H38:H43)</f>
        <v>0</v>
      </c>
      <c r="I44" s="411">
        <f>SUM(I38:I43)</f>
        <v>291</v>
      </c>
      <c r="J44" s="398"/>
      <c r="K44" s="407"/>
      <c r="M44" s="531" t="s">
        <v>447</v>
      </c>
      <c r="N44" s="7"/>
      <c r="O44" s="7"/>
      <c r="P44" s="7"/>
      <c r="Q44" s="7"/>
      <c r="R44" s="7"/>
      <c r="S44" s="7"/>
      <c r="T44" s="132"/>
      <c r="U44" s="537"/>
      <c r="V44" s="7"/>
      <c r="W44" s="7"/>
      <c r="X44" s="7"/>
    </row>
    <row r="45" spans="1:24" ht="15.75" x14ac:dyDescent="0.25">
      <c r="A45" s="401"/>
      <c r="B45" s="420"/>
      <c r="C45" s="2653" t="s">
        <v>438</v>
      </c>
      <c r="D45" s="2653"/>
      <c r="E45" s="419"/>
      <c r="F45" s="398"/>
      <c r="G45" s="398"/>
      <c r="H45" s="398"/>
      <c r="I45" s="398"/>
      <c r="J45" s="398"/>
      <c r="K45" s="407"/>
      <c r="M45" s="7"/>
      <c r="N45" s="7"/>
      <c r="O45" s="7"/>
      <c r="P45" s="7"/>
      <c r="Q45" s="7"/>
      <c r="R45" s="7"/>
      <c r="S45" s="7"/>
      <c r="T45" s="545">
        <v>4.7</v>
      </c>
      <c r="U45" s="554" t="s">
        <v>77</v>
      </c>
      <c r="V45" s="314" t="s">
        <v>495</v>
      </c>
      <c r="W45" s="426" t="s">
        <v>44</v>
      </c>
      <c r="X45" s="7"/>
    </row>
    <row r="46" spans="1:24" ht="15.75" x14ac:dyDescent="0.25">
      <c r="A46" s="401"/>
      <c r="B46" s="400">
        <v>7</v>
      </c>
      <c r="C46" s="2653" t="s">
        <v>598</v>
      </c>
      <c r="D46" s="2654"/>
      <c r="E46" s="416">
        <v>88</v>
      </c>
      <c r="F46" s="408">
        <v>12</v>
      </c>
      <c r="G46" s="408">
        <v>15</v>
      </c>
      <c r="H46" s="408">
        <v>0</v>
      </c>
      <c r="I46" s="408">
        <v>0</v>
      </c>
      <c r="J46" s="398"/>
      <c r="K46" s="403" t="s">
        <v>601</v>
      </c>
      <c r="M46" s="7"/>
      <c r="N46" s="115"/>
      <c r="O46" s="7"/>
      <c r="P46" s="7"/>
      <c r="Q46" s="7"/>
      <c r="R46" s="7"/>
      <c r="S46" s="7"/>
      <c r="T46" s="545">
        <v>4.9000000000000004</v>
      </c>
      <c r="U46" s="557" t="s">
        <v>449</v>
      </c>
      <c r="V46" s="540">
        <v>52354019.109999999</v>
      </c>
      <c r="W46" s="539"/>
      <c r="X46" s="7"/>
    </row>
    <row r="47" spans="1:24" ht="15.75" x14ac:dyDescent="0.25">
      <c r="A47" s="401"/>
      <c r="B47" s="400">
        <v>8</v>
      </c>
      <c r="C47" s="2653" t="s">
        <v>599</v>
      </c>
      <c r="D47" s="2654"/>
      <c r="E47" s="408">
        <v>0</v>
      </c>
      <c r="F47" s="408">
        <v>0</v>
      </c>
      <c r="G47" s="408">
        <v>0</v>
      </c>
      <c r="H47" s="408">
        <v>0</v>
      </c>
      <c r="I47" s="408">
        <v>0</v>
      </c>
      <c r="J47" s="401"/>
      <c r="K47" s="403" t="s">
        <v>601</v>
      </c>
      <c r="M47" s="7"/>
      <c r="N47" s="7"/>
      <c r="O47" s="7"/>
      <c r="P47" s="7"/>
      <c r="Q47" s="7"/>
      <c r="R47" s="7"/>
      <c r="S47" s="7"/>
      <c r="T47" s="558">
        <v>4.0999999999999996</v>
      </c>
      <c r="U47" s="557" t="s">
        <v>448</v>
      </c>
      <c r="V47" s="538" t="s">
        <v>99</v>
      </c>
      <c r="W47" s="539"/>
      <c r="X47" s="7"/>
    </row>
    <row r="48" spans="1:24" ht="15.75" thickBot="1" x14ac:dyDescent="0.3">
      <c r="A48" s="401"/>
      <c r="B48" s="400">
        <v>9</v>
      </c>
      <c r="C48" s="2653" t="s">
        <v>600</v>
      </c>
      <c r="D48" s="2654"/>
      <c r="E48" s="415">
        <v>0</v>
      </c>
      <c r="F48" s="415">
        <v>3</v>
      </c>
      <c r="G48" s="415">
        <v>3</v>
      </c>
      <c r="H48" s="415">
        <v>0</v>
      </c>
      <c r="I48" s="415">
        <v>1</v>
      </c>
      <c r="J48" s="401"/>
      <c r="K48" s="403" t="s">
        <v>601</v>
      </c>
      <c r="M48" s="7"/>
      <c r="N48" s="7"/>
      <c r="O48" s="7"/>
      <c r="P48" s="7"/>
      <c r="Q48" s="7"/>
      <c r="R48" s="7"/>
      <c r="S48" s="7"/>
      <c r="T48" s="7"/>
      <c r="U48" s="7"/>
      <c r="V48" s="139"/>
      <c r="W48" s="7"/>
      <c r="X48" s="7"/>
    </row>
    <row r="49" spans="1:24" ht="16.5" thickTop="1" x14ac:dyDescent="0.25">
      <c r="A49" s="401"/>
      <c r="B49" s="400"/>
      <c r="C49" s="2653" t="s">
        <v>446</v>
      </c>
      <c r="D49" s="2654"/>
      <c r="E49" s="414">
        <f>SUM(E46:E48)</f>
        <v>88</v>
      </c>
      <c r="F49" s="414">
        <f>SUM(F46:F48)</f>
        <v>15</v>
      </c>
      <c r="G49" s="414">
        <f>SUM(G46:G48)</f>
        <v>18</v>
      </c>
      <c r="H49" s="414">
        <f>SUM(H46:H48)</f>
        <v>0</v>
      </c>
      <c r="I49" s="414">
        <f>SUM(I46:I48)</f>
        <v>1</v>
      </c>
      <c r="J49" s="401"/>
      <c r="K49" s="407"/>
      <c r="M49" s="7"/>
      <c r="N49" s="7"/>
      <c r="O49" s="7"/>
      <c r="P49" s="7"/>
      <c r="Q49" s="7"/>
      <c r="R49" s="7"/>
      <c r="S49" s="7"/>
      <c r="T49" s="545">
        <v>4.7</v>
      </c>
      <c r="U49" s="554" t="s">
        <v>77</v>
      </c>
      <c r="V49" s="559" t="s">
        <v>496</v>
      </c>
      <c r="W49" s="426" t="s">
        <v>44</v>
      </c>
      <c r="X49" s="7"/>
    </row>
    <row r="50" spans="1:24" ht="15.75" x14ac:dyDescent="0.25">
      <c r="A50" s="401"/>
      <c r="B50" s="400"/>
      <c r="C50" s="410"/>
      <c r="D50" s="410"/>
      <c r="E50" s="401"/>
      <c r="F50" s="401"/>
      <c r="G50" s="401"/>
      <c r="H50" s="401"/>
      <c r="I50" s="401"/>
      <c r="J50" s="401"/>
      <c r="K50" s="407"/>
      <c r="M50" s="7"/>
      <c r="N50" s="7"/>
      <c r="O50" s="7"/>
      <c r="P50" s="7"/>
      <c r="Q50" s="7"/>
      <c r="R50" s="7"/>
      <c r="S50" s="7"/>
      <c r="T50" s="545">
        <v>4.9000000000000004</v>
      </c>
      <c r="U50" s="557" t="s">
        <v>449</v>
      </c>
      <c r="V50" s="540">
        <v>6791011.1200000001</v>
      </c>
      <c r="W50" s="539"/>
      <c r="X50" s="7"/>
    </row>
    <row r="51" spans="1:24" ht="15.75" x14ac:dyDescent="0.25">
      <c r="A51" s="401"/>
      <c r="B51" s="406" t="s">
        <v>445</v>
      </c>
      <c r="C51" s="2655" t="s">
        <v>444</v>
      </c>
      <c r="D51" s="2655"/>
      <c r="E51" s="401"/>
      <c r="F51" s="401"/>
      <c r="G51" s="401"/>
      <c r="H51" s="401"/>
      <c r="I51" s="401"/>
      <c r="J51" s="401"/>
      <c r="K51" s="407"/>
      <c r="M51" s="7"/>
      <c r="N51" s="7"/>
      <c r="O51" s="7"/>
      <c r="P51" s="7"/>
      <c r="Q51" s="7"/>
      <c r="R51" s="7"/>
      <c r="S51" s="7"/>
      <c r="T51" s="558">
        <v>4.0999999999999996</v>
      </c>
      <c r="U51" s="557" t="s">
        <v>448</v>
      </c>
      <c r="V51" s="538" t="s">
        <v>589</v>
      </c>
      <c r="W51" s="539"/>
      <c r="X51" s="7"/>
    </row>
    <row r="52" spans="1:24" x14ac:dyDescent="0.25">
      <c r="A52" s="401"/>
      <c r="B52" s="400">
        <v>1</v>
      </c>
      <c r="C52" s="2651" t="s">
        <v>443</v>
      </c>
      <c r="D52" s="2652"/>
      <c r="E52" s="413">
        <v>0</v>
      </c>
      <c r="F52" s="413">
        <v>0</v>
      </c>
      <c r="G52" s="413">
        <v>0</v>
      </c>
      <c r="H52" s="413">
        <v>0</v>
      </c>
      <c r="I52" s="413">
        <v>0</v>
      </c>
      <c r="J52" s="404"/>
      <c r="K52" s="403"/>
    </row>
    <row r="53" spans="1:24" x14ac:dyDescent="0.25">
      <c r="A53" s="401"/>
      <c r="B53" s="400">
        <v>2</v>
      </c>
      <c r="C53" s="2651" t="s">
        <v>442</v>
      </c>
      <c r="D53" s="2652"/>
      <c r="E53" s="413">
        <v>21</v>
      </c>
      <c r="F53" s="413">
        <v>18</v>
      </c>
      <c r="G53" s="413">
        <v>15</v>
      </c>
      <c r="H53" s="413">
        <v>0</v>
      </c>
      <c r="I53" s="413">
        <v>0</v>
      </c>
      <c r="J53" s="404"/>
      <c r="K53" s="407"/>
    </row>
    <row r="54" spans="1:24" ht="15.75" thickBot="1" x14ac:dyDescent="0.3">
      <c r="A54" s="401"/>
      <c r="B54" s="400">
        <v>3</v>
      </c>
      <c r="C54" s="2651" t="s">
        <v>441</v>
      </c>
      <c r="D54" s="2652"/>
      <c r="E54" s="412">
        <v>59</v>
      </c>
      <c r="F54" s="412">
        <v>0</v>
      </c>
      <c r="G54" s="412"/>
      <c r="H54" s="412">
        <v>0</v>
      </c>
      <c r="I54" s="412">
        <v>0</v>
      </c>
      <c r="J54" s="404"/>
      <c r="K54" s="403" t="s">
        <v>440</v>
      </c>
    </row>
    <row r="55" spans="1:24" ht="15.75" thickTop="1" x14ac:dyDescent="0.25">
      <c r="A55" s="401"/>
      <c r="B55" s="400"/>
      <c r="C55" s="2653" t="s">
        <v>439</v>
      </c>
      <c r="D55" s="2654"/>
      <c r="E55" s="411">
        <f>SUM(E52:E54)</f>
        <v>80</v>
      </c>
      <c r="F55" s="411">
        <f>SUM(F52:F54)</f>
        <v>18</v>
      </c>
      <c r="G55" s="411">
        <f>SUM(G52:G54)</f>
        <v>15</v>
      </c>
      <c r="H55" s="411">
        <f>SUM(H52:H54)</f>
        <v>0</v>
      </c>
      <c r="I55" s="411">
        <f>SUM(I52:I54)</f>
        <v>0</v>
      </c>
      <c r="J55" s="398"/>
      <c r="K55" s="407"/>
    </row>
    <row r="56" spans="1:24" x14ac:dyDescent="0.25">
      <c r="A56" s="401"/>
      <c r="B56" s="410"/>
      <c r="C56" s="409" t="s">
        <v>438</v>
      </c>
      <c r="D56" s="409"/>
      <c r="E56" s="398"/>
      <c r="F56" s="398"/>
      <c r="G56" s="398"/>
      <c r="H56" s="398"/>
      <c r="I56" s="398"/>
      <c r="J56" s="398"/>
      <c r="K56" s="407"/>
    </row>
    <row r="57" spans="1:24" x14ac:dyDescent="0.25">
      <c r="A57" s="401"/>
      <c r="B57" s="400">
        <v>4</v>
      </c>
      <c r="C57" s="2653" t="s">
        <v>437</v>
      </c>
      <c r="D57" s="2654"/>
      <c r="E57" s="408">
        <v>0</v>
      </c>
      <c r="F57" s="408">
        <v>2</v>
      </c>
      <c r="G57" s="408">
        <v>3</v>
      </c>
      <c r="H57" s="408">
        <v>0</v>
      </c>
      <c r="I57" s="408">
        <v>0</v>
      </c>
      <c r="J57" s="398"/>
      <c r="K57" s="403" t="s">
        <v>436</v>
      </c>
    </row>
    <row r="58" spans="1:24" x14ac:dyDescent="0.25">
      <c r="A58" s="401"/>
      <c r="B58" s="2643"/>
      <c r="C58" s="2643"/>
      <c r="D58" s="2643"/>
      <c r="E58" s="398"/>
      <c r="F58" s="398"/>
      <c r="G58" s="398"/>
      <c r="H58" s="398"/>
      <c r="I58" s="398"/>
      <c r="J58" s="398"/>
      <c r="K58" s="407"/>
    </row>
    <row r="59" spans="1:24" x14ac:dyDescent="0.25">
      <c r="A59" s="401"/>
      <c r="B59" s="406" t="s">
        <v>435</v>
      </c>
      <c r="C59" s="402" t="s">
        <v>434</v>
      </c>
      <c r="D59" s="402"/>
      <c r="E59" s="405">
        <v>43</v>
      </c>
      <c r="F59" s="405">
        <v>33</v>
      </c>
      <c r="G59" s="405">
        <v>77</v>
      </c>
      <c r="H59" s="405">
        <v>155</v>
      </c>
      <c r="I59" s="405">
        <v>222</v>
      </c>
      <c r="J59" s="404"/>
      <c r="K59" s="403" t="s">
        <v>433</v>
      </c>
    </row>
    <row r="60" spans="1:24" x14ac:dyDescent="0.25">
      <c r="A60" s="401"/>
      <c r="B60" s="2643"/>
      <c r="C60" s="2643"/>
      <c r="D60" s="2643"/>
      <c r="E60" s="402"/>
      <c r="F60" s="402"/>
      <c r="G60" s="402"/>
      <c r="H60" s="402"/>
      <c r="I60" s="402"/>
      <c r="J60" s="401"/>
      <c r="K60" s="397"/>
    </row>
    <row r="61" spans="1:24" ht="15.75" x14ac:dyDescent="0.25">
      <c r="A61" s="401"/>
      <c r="B61" s="400"/>
      <c r="C61" s="2644" t="s">
        <v>432</v>
      </c>
      <c r="D61" s="2645"/>
      <c r="E61" s="399">
        <f>E44+E55+E59</f>
        <v>490</v>
      </c>
      <c r="F61" s="399">
        <f>F44+F55+F59</f>
        <v>207</v>
      </c>
      <c r="G61" s="399">
        <f>G44+G55+G59</f>
        <v>173</v>
      </c>
      <c r="H61" s="399">
        <f>H44+H55+H59</f>
        <v>155</v>
      </c>
      <c r="I61" s="399">
        <f>I44+I55+I59</f>
        <v>513</v>
      </c>
      <c r="J61" s="398"/>
      <c r="K61" s="397"/>
    </row>
    <row r="62" spans="1:24" x14ac:dyDescent="0.25">
      <c r="A62" s="11"/>
      <c r="B62" s="2646"/>
      <c r="C62" s="2646"/>
      <c r="D62" s="2646"/>
      <c r="E62" s="396"/>
      <c r="F62" s="396"/>
      <c r="G62" s="396"/>
      <c r="H62" s="396"/>
      <c r="I62" s="396"/>
      <c r="J62" s="395"/>
    </row>
    <row r="63" spans="1:24" x14ac:dyDescent="0.25">
      <c r="A63" s="394" t="s">
        <v>423</v>
      </c>
      <c r="B63" s="387"/>
      <c r="C63" s="391" t="s">
        <v>431</v>
      </c>
      <c r="D63" s="391" t="s">
        <v>425</v>
      </c>
      <c r="E63" s="393">
        <f>E12+E13+E14+E15+E26+E27-E19-E20-E21</f>
        <v>276</v>
      </c>
      <c r="F63" s="393">
        <f t="shared" ref="F63:I63" si="0">F12+F13+F14+F15+F26+F27-F19-F20-F21</f>
        <v>144</v>
      </c>
      <c r="G63" s="393">
        <f t="shared" si="0"/>
        <v>137</v>
      </c>
      <c r="H63" s="393">
        <f t="shared" si="0"/>
        <v>131</v>
      </c>
      <c r="I63" s="393">
        <f t="shared" si="0"/>
        <v>428</v>
      </c>
      <c r="J63" s="389"/>
      <c r="K63" s="388" t="s">
        <v>602</v>
      </c>
    </row>
    <row r="64" spans="1:24" x14ac:dyDescent="0.25">
      <c r="A64" s="392"/>
      <c r="B64" s="387"/>
      <c r="C64" s="2647" t="s">
        <v>430</v>
      </c>
      <c r="D64" s="391" t="s">
        <v>424</v>
      </c>
      <c r="E64" s="390">
        <f>E38+E39+E40+E41+E42+E52+E53-E46-E47-E48</f>
        <v>269</v>
      </c>
      <c r="F64" s="390">
        <f t="shared" ref="F64:I64" si="1">F38+F39+F40+F41+F42+F52+F53-F46-F47-F48</f>
        <v>153</v>
      </c>
      <c r="G64" s="390">
        <f t="shared" si="1"/>
        <v>78</v>
      </c>
      <c r="H64" s="390">
        <f t="shared" si="1"/>
        <v>0</v>
      </c>
      <c r="I64" s="390">
        <f t="shared" si="1"/>
        <v>290</v>
      </c>
      <c r="J64" s="389"/>
      <c r="K64" s="388" t="s">
        <v>603</v>
      </c>
    </row>
    <row r="65" spans="1:25" x14ac:dyDescent="0.25">
      <c r="A65" s="383"/>
      <c r="B65" s="387"/>
      <c r="C65" s="2648"/>
      <c r="D65" s="386" t="s">
        <v>423</v>
      </c>
      <c r="E65" s="385">
        <f>(E63/(E63+E33))*E64</f>
        <v>217.08771929824559</v>
      </c>
      <c r="F65" s="385">
        <f>(F63/(F63+F33))*F64</f>
        <v>143.06493506493507</v>
      </c>
      <c r="G65" s="385">
        <f>(G63/(G63+G33))*G64</f>
        <v>63.607142857142854</v>
      </c>
      <c r="H65" s="385">
        <f>(H63/(H63+H33))*H64</f>
        <v>0</v>
      </c>
      <c r="I65" s="385">
        <f>(I63/(I63+I33))*I64</f>
        <v>245.78217821782178</v>
      </c>
      <c r="J65" s="384"/>
      <c r="K65" s="383"/>
      <c r="V65" s="8"/>
      <c r="W65" s="8"/>
    </row>
    <row r="66" spans="1:25" x14ac:dyDescent="0.25">
      <c r="B66" s="370"/>
      <c r="C66" s="382"/>
      <c r="D66" s="381"/>
      <c r="E66" s="380"/>
      <c r="F66" s="380"/>
      <c r="G66" s="380"/>
      <c r="H66" s="380"/>
      <c r="I66" s="380"/>
      <c r="J66" s="377"/>
      <c r="T66" s="8"/>
      <c r="U66" s="8"/>
    </row>
    <row r="67" spans="1:25" x14ac:dyDescent="0.25">
      <c r="A67" s="379" t="s">
        <v>429</v>
      </c>
      <c r="B67" s="370"/>
      <c r="C67" s="2649" t="s">
        <v>428</v>
      </c>
      <c r="D67" s="2649"/>
      <c r="E67" s="2649"/>
      <c r="F67" s="2649"/>
      <c r="G67" s="2649"/>
      <c r="H67" s="2649"/>
      <c r="I67" s="2649"/>
      <c r="J67" s="2649"/>
      <c r="K67" s="2649"/>
    </row>
    <row r="68" spans="1:25" ht="15.75" x14ac:dyDescent="0.25">
      <c r="A68" s="379"/>
      <c r="B68" s="2646"/>
      <c r="C68" s="2646"/>
      <c r="D68" s="2646"/>
      <c r="E68" s="378"/>
      <c r="F68" s="378"/>
      <c r="G68" s="378"/>
      <c r="H68" s="378"/>
      <c r="I68" s="378"/>
      <c r="J68" s="377"/>
      <c r="K68" s="80"/>
      <c r="X68" s="8"/>
    </row>
    <row r="69" spans="1:25" x14ac:dyDescent="0.25">
      <c r="A69" s="11"/>
      <c r="B69" s="370"/>
      <c r="C69" s="2642" t="s">
        <v>427</v>
      </c>
      <c r="D69" s="373" t="s">
        <v>425</v>
      </c>
      <c r="E69" s="819">
        <f>E12+E13+E15+E16+E26+E27+E29-E19-E20-E21</f>
        <v>311</v>
      </c>
      <c r="F69" s="819">
        <f t="shared" ref="F69:I69" si="2">F12+F13+F15+F16+F26+F27+F29-F19-F20-F21</f>
        <v>156</v>
      </c>
      <c r="G69" s="819">
        <f t="shared" si="2"/>
        <v>137</v>
      </c>
      <c r="H69" s="819">
        <f t="shared" si="2"/>
        <v>40</v>
      </c>
      <c r="I69" s="819">
        <f t="shared" si="2"/>
        <v>303</v>
      </c>
      <c r="J69" s="375"/>
      <c r="K69" s="374" t="s">
        <v>604</v>
      </c>
    </row>
    <row r="70" spans="1:25" x14ac:dyDescent="0.25">
      <c r="A70" s="11"/>
      <c r="B70" s="370"/>
      <c r="C70" s="2642"/>
      <c r="D70" s="373" t="s">
        <v>424</v>
      </c>
      <c r="E70" s="819">
        <f>E38+E39+E40+E42+E43+E52+E53+E54-E46-E47-E48</f>
        <v>350</v>
      </c>
      <c r="F70" s="819">
        <f t="shared" ref="F70:I70" si="3">F38+F39+F40+F42+F43+F52+F53+F54-F46-F47-F48</f>
        <v>159</v>
      </c>
      <c r="G70" s="819">
        <f t="shared" si="3"/>
        <v>78</v>
      </c>
      <c r="H70" s="819">
        <f t="shared" si="3"/>
        <v>0</v>
      </c>
      <c r="I70" s="819">
        <f t="shared" si="3"/>
        <v>119</v>
      </c>
      <c r="J70" s="375"/>
      <c r="K70" s="374" t="s">
        <v>605</v>
      </c>
    </row>
    <row r="71" spans="1:25" x14ac:dyDescent="0.25">
      <c r="A71" s="11"/>
      <c r="B71" s="370"/>
      <c r="C71" s="2642"/>
      <c r="D71" s="373" t="s">
        <v>423</v>
      </c>
      <c r="E71" s="820">
        <f>(E69/(E69+E33))*E70</f>
        <v>288.72679045092838</v>
      </c>
      <c r="F71" s="820">
        <f>(F69/(F69+F33))*F70</f>
        <v>149.42168674698794</v>
      </c>
      <c r="G71" s="820">
        <f>(G69/(G69+G33))*G70</f>
        <v>63.607142857142854</v>
      </c>
      <c r="H71" s="820">
        <f>(H69/(H69+H33))*H70</f>
        <v>0</v>
      </c>
      <c r="I71" s="820">
        <f>(I69/(I69+I33))*I70</f>
        <v>94.886842105263156</v>
      </c>
      <c r="J71" s="371"/>
      <c r="K71" s="11"/>
    </row>
    <row r="72" spans="1:25" s="8" customFormat="1" x14ac:dyDescent="0.25">
      <c r="A72" s="376"/>
      <c r="B72" s="2650"/>
      <c r="C72" s="2650"/>
      <c r="D72" s="2650"/>
      <c r="E72" s="821"/>
      <c r="F72" s="821"/>
      <c r="G72" s="821"/>
      <c r="H72" s="821"/>
      <c r="I72" s="821"/>
      <c r="J72" s="371"/>
      <c r="K72" s="376"/>
      <c r="M72"/>
      <c r="N72"/>
      <c r="O72"/>
      <c r="P72"/>
      <c r="Q72"/>
      <c r="R72"/>
      <c r="S72"/>
      <c r="T72"/>
      <c r="U72"/>
      <c r="V72"/>
      <c r="W72"/>
      <c r="X72"/>
      <c r="Y72"/>
    </row>
    <row r="73" spans="1:25" x14ac:dyDescent="0.25">
      <c r="A73" s="11"/>
      <c r="B73" s="370"/>
      <c r="C73" s="2642" t="s">
        <v>426</v>
      </c>
      <c r="D73" s="373" t="s">
        <v>425</v>
      </c>
      <c r="E73" s="819">
        <f>E69</f>
        <v>311</v>
      </c>
      <c r="F73" s="819">
        <f>F69</f>
        <v>156</v>
      </c>
      <c r="G73" s="819">
        <f>G69</f>
        <v>137</v>
      </c>
      <c r="H73" s="819">
        <f>H69</f>
        <v>40</v>
      </c>
      <c r="I73" s="819">
        <f>I69</f>
        <v>303</v>
      </c>
      <c r="J73" s="375"/>
      <c r="K73" s="374" t="s">
        <v>604</v>
      </c>
      <c r="Y73" s="8"/>
    </row>
    <row r="74" spans="1:25" x14ac:dyDescent="0.25">
      <c r="A74" s="11"/>
      <c r="B74" s="370"/>
      <c r="C74" s="2642"/>
      <c r="D74" s="373" t="s">
        <v>424</v>
      </c>
      <c r="E74" s="819">
        <f>E70+E59</f>
        <v>393</v>
      </c>
      <c r="F74" s="819">
        <f>F70+F59</f>
        <v>192</v>
      </c>
      <c r="G74" s="819">
        <f>G70+G59</f>
        <v>155</v>
      </c>
      <c r="H74" s="819">
        <f>H70+H59</f>
        <v>155</v>
      </c>
      <c r="I74" s="819">
        <f>I70+I59</f>
        <v>341</v>
      </c>
      <c r="J74" s="375"/>
      <c r="K74" s="374" t="s">
        <v>606</v>
      </c>
      <c r="S74" s="8"/>
    </row>
    <row r="75" spans="1:25" x14ac:dyDescent="0.25">
      <c r="A75" s="11"/>
      <c r="B75" s="370"/>
      <c r="C75" s="2642"/>
      <c r="D75" s="373" t="s">
        <v>423</v>
      </c>
      <c r="E75" s="372">
        <f>(E73/(E73+E33))*E74</f>
        <v>324.19893899204249</v>
      </c>
      <c r="F75" s="372">
        <f>(F73/(F73+F33))*F74</f>
        <v>180.43373493975903</v>
      </c>
      <c r="G75" s="372">
        <f>(G73/(G73+G33))*G74</f>
        <v>126.39880952380952</v>
      </c>
      <c r="H75" s="372">
        <f>(H73/(H73+H33))*H74</f>
        <v>95.384615384615387</v>
      </c>
      <c r="I75" s="372">
        <f>(I73/(I73+I33))*I74</f>
        <v>271.90263157894736</v>
      </c>
      <c r="J75" s="371"/>
      <c r="K75" s="11"/>
    </row>
    <row r="76" spans="1:25" x14ac:dyDescent="0.25">
      <c r="A76" s="11"/>
      <c r="B76" s="370"/>
      <c r="C76" s="11"/>
      <c r="D76" s="11"/>
      <c r="E76" s="11"/>
      <c r="F76" s="11"/>
      <c r="G76" s="11"/>
      <c r="H76" s="11"/>
      <c r="I76" s="11"/>
      <c r="K76" s="11"/>
    </row>
    <row r="84" spans="18:18" x14ac:dyDescent="0.25">
      <c r="R84" s="7"/>
    </row>
    <row r="109" spans="18:18" x14ac:dyDescent="0.25">
      <c r="R109" s="305"/>
    </row>
    <row r="110" spans="18:18" x14ac:dyDescent="0.25">
      <c r="R110" s="305"/>
    </row>
    <row r="111" spans="18:18" ht="15.75" x14ac:dyDescent="0.25">
      <c r="R111" s="359"/>
    </row>
    <row r="112" spans="18:18" x14ac:dyDescent="0.25">
      <c r="R112" s="305"/>
    </row>
  </sheetData>
  <mergeCells count="63">
    <mergeCell ref="U35:X35"/>
    <mergeCell ref="U26:X26"/>
    <mergeCell ref="T28:T29"/>
    <mergeCell ref="U25:X25"/>
    <mergeCell ref="U27:X27"/>
    <mergeCell ref="T10:V10"/>
    <mergeCell ref="U28:X29"/>
    <mergeCell ref="U24:X24"/>
    <mergeCell ref="C20:D20"/>
    <mergeCell ref="R9:R10"/>
    <mergeCell ref="N29:R30"/>
    <mergeCell ref="M29:M30"/>
    <mergeCell ref="M10:O10"/>
    <mergeCell ref="C11:D11"/>
    <mergeCell ref="C17:D17"/>
    <mergeCell ref="C18:D18"/>
    <mergeCell ref="C19:D19"/>
    <mergeCell ref="N28:R28"/>
    <mergeCell ref="C21:D21"/>
    <mergeCell ref="C22:D22"/>
    <mergeCell ref="B23:D23"/>
    <mergeCell ref="N31:Q31"/>
    <mergeCell ref="C30:D30"/>
    <mergeCell ref="B31:D31"/>
    <mergeCell ref="N24:R24"/>
    <mergeCell ref="N25:R25"/>
    <mergeCell ref="M26:M27"/>
    <mergeCell ref="N26:R27"/>
    <mergeCell ref="C24:D24"/>
    <mergeCell ref="C38:D38"/>
    <mergeCell ref="C39:D39"/>
    <mergeCell ref="C40:D40"/>
    <mergeCell ref="C41:D41"/>
    <mergeCell ref="C32:D32"/>
    <mergeCell ref="C33:D33"/>
    <mergeCell ref="B34:D34"/>
    <mergeCell ref="C35:D35"/>
    <mergeCell ref="B36:D36"/>
    <mergeCell ref="C37:D37"/>
    <mergeCell ref="C42:D42"/>
    <mergeCell ref="C43:D43"/>
    <mergeCell ref="B58:D58"/>
    <mergeCell ref="C45:D45"/>
    <mergeCell ref="C46:D46"/>
    <mergeCell ref="C47:D47"/>
    <mergeCell ref="C48:D48"/>
    <mergeCell ref="C49:D49"/>
    <mergeCell ref="C51:D51"/>
    <mergeCell ref="C52:D52"/>
    <mergeCell ref="C44:D44"/>
    <mergeCell ref="C53:D53"/>
    <mergeCell ref="C54:D54"/>
    <mergeCell ref="C55:D55"/>
    <mergeCell ref="C57:D57"/>
    <mergeCell ref="C69:C71"/>
    <mergeCell ref="C73:C75"/>
    <mergeCell ref="B60:D60"/>
    <mergeCell ref="C61:D61"/>
    <mergeCell ref="B62:D62"/>
    <mergeCell ref="C64:C65"/>
    <mergeCell ref="C67:K67"/>
    <mergeCell ref="B68:D68"/>
    <mergeCell ref="B72:D72"/>
  </mergeCells>
  <hyperlinks>
    <hyperlink ref="V49" r:id="rId1" display="https://www.google.com/url?sa=t&amp;rct=j&amp;q=&amp;esrc=s&amp;source=web&amp;cd=4&amp;cad=rja&amp;uact=8&amp;ved=2ahUKEwjTksKmmtnhAhUCzqQKHchGA4UQFjADegQIBRAB&amp;url=http%3A%2F%2Fwww.morningstar.co.uk%2Fuk%2Fetf%2Fsnapshot%2Fsnapshot.aspx%3Fid%3D0P00011RF8&amp;usg=AOvVaw29JVlMbz_i1RW365agitUo" xr:uid="{00000000-0004-0000-2C00-000000000000}"/>
  </hyperlinks>
  <pageMargins left="0.23622047244094491" right="0.23622047244094491" top="0.35433070866141736" bottom="0.35433070866141736" header="0.31496062992125984" footer="0.31496062992125984"/>
  <pageSetup paperSize="8" scale="35" orientation="landscape" r:id="rId2"/>
  <drawing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O124"/>
  <sheetViews>
    <sheetView zoomScale="75" zoomScaleNormal="75" workbookViewId="0">
      <selection activeCell="B28" sqref="B28"/>
    </sheetView>
  </sheetViews>
  <sheetFormatPr defaultRowHeight="15" x14ac:dyDescent="0.25"/>
  <cols>
    <col min="1" max="1" width="7.7109375" style="7" customWidth="1"/>
    <col min="2" max="2" width="54.7109375" style="7" customWidth="1"/>
    <col min="3" max="3" width="54.7109375" customWidth="1"/>
    <col min="4" max="4" width="3.140625" style="226" customWidth="1"/>
    <col min="5" max="5" width="5.42578125" style="7" bestFit="1" customWidth="1"/>
    <col min="6" max="6" width="6.42578125" style="7" customWidth="1"/>
    <col min="7" max="7" width="56.7109375" style="7" bestFit="1" customWidth="1"/>
    <col min="8" max="8" width="3.140625" style="7" bestFit="1" customWidth="1"/>
    <col min="9" max="15" width="9.140625" style="7"/>
  </cols>
  <sheetData>
    <row r="1" spans="1:7" s="7" customFormat="1" ht="15" customHeight="1" x14ac:dyDescent="0.25">
      <c r="D1" s="1028"/>
      <c r="E1" s="2673" t="s">
        <v>950</v>
      </c>
      <c r="F1" s="2674"/>
      <c r="G1" s="2675"/>
    </row>
    <row r="2" spans="1:7" s="7" customFormat="1" ht="15" customHeight="1" x14ac:dyDescent="0.25">
      <c r="D2" s="1028"/>
      <c r="E2" s="2676"/>
      <c r="F2" s="2677"/>
      <c r="G2" s="2678"/>
    </row>
    <row r="3" spans="1:7" s="7" customFormat="1" x14ac:dyDescent="0.25">
      <c r="D3" s="1028"/>
      <c r="E3" s="2679"/>
      <c r="F3" s="2680"/>
      <c r="G3" s="2681"/>
    </row>
    <row r="4" spans="1:7" s="7" customFormat="1" ht="18" x14ac:dyDescent="0.25">
      <c r="B4" s="1001" t="s">
        <v>1300</v>
      </c>
      <c r="D4" s="1028"/>
      <c r="E4" s="1028"/>
      <c r="F4" s="1028"/>
      <c r="G4" s="1028"/>
    </row>
    <row r="5" spans="1:7" s="7" customFormat="1" x14ac:dyDescent="0.25">
      <c r="D5" s="1028"/>
      <c r="E5" s="1028"/>
      <c r="F5" s="1028"/>
      <c r="G5" s="1028"/>
    </row>
    <row r="6" spans="1:7" s="7" customFormat="1" x14ac:dyDescent="0.25">
      <c r="D6" s="1028"/>
      <c r="E6" s="1028"/>
      <c r="F6" s="1028"/>
      <c r="G6" s="1028"/>
    </row>
    <row r="7" spans="1:7" s="7" customFormat="1" x14ac:dyDescent="0.25">
      <c r="D7" s="1028"/>
      <c r="E7" s="1028"/>
      <c r="F7" s="1028"/>
      <c r="G7" s="1028"/>
    </row>
    <row r="8" spans="1:7" s="134" customFormat="1" ht="15.75" x14ac:dyDescent="0.25">
      <c r="A8" s="1002" t="s">
        <v>131</v>
      </c>
      <c r="D8" s="53"/>
      <c r="E8" s="1002"/>
    </row>
    <row r="9" spans="1:7" s="134" customFormat="1" ht="15.75" x14ac:dyDescent="0.25">
      <c r="A9" s="908">
        <v>1</v>
      </c>
      <c r="B9" s="710" t="s">
        <v>127</v>
      </c>
      <c r="C9" s="314" t="s">
        <v>875</v>
      </c>
      <c r="D9" s="53"/>
      <c r="E9" s="1002"/>
    </row>
    <row r="10" spans="1:7" s="7" customFormat="1" ht="15.75" x14ac:dyDescent="0.25">
      <c r="A10" s="908">
        <v>2</v>
      </c>
      <c r="B10" s="710" t="s">
        <v>91</v>
      </c>
      <c r="C10" s="1180" t="s">
        <v>873</v>
      </c>
      <c r="D10" s="226"/>
      <c r="E10" s="1187" t="s">
        <v>95</v>
      </c>
      <c r="F10" s="2279" t="s">
        <v>97</v>
      </c>
      <c r="G10" s="2280"/>
    </row>
    <row r="11" spans="1:7" s="7" customFormat="1" ht="15.75" x14ac:dyDescent="0.25">
      <c r="A11" s="908">
        <v>3</v>
      </c>
      <c r="B11" s="710" t="s">
        <v>90</v>
      </c>
      <c r="C11" s="1180" t="s">
        <v>876</v>
      </c>
      <c r="D11" s="226"/>
      <c r="E11" s="1187" t="s">
        <v>95</v>
      </c>
      <c r="F11" s="2279" t="s">
        <v>93</v>
      </c>
      <c r="G11" s="2280"/>
    </row>
    <row r="12" spans="1:7" s="7" customFormat="1" ht="15.75" x14ac:dyDescent="0.25">
      <c r="A12" s="908">
        <v>4</v>
      </c>
      <c r="B12" s="710" t="s">
        <v>101</v>
      </c>
      <c r="C12" s="1194">
        <v>43941</v>
      </c>
      <c r="D12" s="226"/>
      <c r="E12" s="667"/>
      <c r="F12" s="134"/>
    </row>
    <row r="13" spans="1:7" s="7" customFormat="1" ht="15.75" x14ac:dyDescent="0.25">
      <c r="A13" s="908">
        <v>5</v>
      </c>
      <c r="B13" s="710" t="s">
        <v>123</v>
      </c>
      <c r="C13" s="668">
        <v>0.45520833333333338</v>
      </c>
      <c r="D13" s="226"/>
      <c r="E13" s="667"/>
      <c r="F13" s="134"/>
    </row>
    <row r="14" spans="1:7" s="7" customFormat="1" ht="15.75" x14ac:dyDescent="0.25">
      <c r="A14" s="908">
        <v>6</v>
      </c>
      <c r="B14" s="710" t="s">
        <v>124</v>
      </c>
      <c r="C14" s="1194" t="s">
        <v>125</v>
      </c>
      <c r="D14" s="226"/>
      <c r="E14" s="667"/>
      <c r="F14" s="134"/>
    </row>
    <row r="15" spans="1:7" s="7" customFormat="1" ht="15.75" x14ac:dyDescent="0.25">
      <c r="A15" s="908">
        <v>7</v>
      </c>
      <c r="B15" s="710" t="s">
        <v>102</v>
      </c>
      <c r="C15" s="1194">
        <v>43941</v>
      </c>
      <c r="D15" s="226"/>
      <c r="E15" s="667"/>
      <c r="F15" s="134"/>
    </row>
    <row r="16" spans="1:7" s="7" customFormat="1" ht="15.75" x14ac:dyDescent="0.25">
      <c r="A16" s="908">
        <v>8</v>
      </c>
      <c r="B16" s="710" t="s">
        <v>103</v>
      </c>
      <c r="C16" s="1194">
        <f>C15+60</f>
        <v>44001</v>
      </c>
      <c r="D16" s="226"/>
      <c r="E16" s="667"/>
      <c r="F16" s="134"/>
    </row>
    <row r="17" spans="1:11" s="7" customFormat="1" ht="15.75" x14ac:dyDescent="0.25">
      <c r="A17" s="1181">
        <v>9</v>
      </c>
      <c r="B17" s="1182" t="s">
        <v>85</v>
      </c>
      <c r="C17" s="1183" t="s">
        <v>874</v>
      </c>
      <c r="D17" s="226"/>
      <c r="E17" s="1188"/>
      <c r="F17" s="2682"/>
      <c r="G17" s="2682"/>
    </row>
    <row r="18" spans="1:11" s="7" customFormat="1" ht="15.75" x14ac:dyDescent="0.25">
      <c r="A18" s="908">
        <v>10</v>
      </c>
      <c r="B18" s="1182" t="s">
        <v>878</v>
      </c>
      <c r="C18" s="1183" t="s">
        <v>879</v>
      </c>
      <c r="D18" s="226"/>
      <c r="E18" s="1188"/>
      <c r="F18" s="194"/>
      <c r="G18" s="194"/>
    </row>
    <row r="19" spans="1:11" s="7" customFormat="1" ht="15.75" x14ac:dyDescent="0.25">
      <c r="A19" s="1181">
        <v>11</v>
      </c>
      <c r="B19" s="710" t="s">
        <v>877</v>
      </c>
      <c r="C19" s="1244">
        <v>1000</v>
      </c>
      <c r="D19" s="226"/>
      <c r="E19" s="1190"/>
      <c r="F19" s="143"/>
      <c r="G19" s="168"/>
    </row>
    <row r="20" spans="1:11" s="7" customFormat="1" ht="15.75" x14ac:dyDescent="0.25">
      <c r="A20" s="908">
        <v>12</v>
      </c>
      <c r="B20" s="710" t="s">
        <v>87</v>
      </c>
      <c r="C20" s="1196">
        <v>5900</v>
      </c>
      <c r="D20" s="226"/>
      <c r="E20" s="1190"/>
      <c r="F20" s="2683"/>
      <c r="G20" s="2683"/>
    </row>
    <row r="21" spans="1:11" s="7" customFormat="1" ht="15.75" x14ac:dyDescent="0.25">
      <c r="A21" s="1181">
        <v>13</v>
      </c>
      <c r="B21" s="710" t="s">
        <v>83</v>
      </c>
      <c r="C21" s="1196">
        <f>C19*C20</f>
        <v>5900000</v>
      </c>
      <c r="D21" s="226"/>
      <c r="E21" s="1190"/>
      <c r="F21" s="2684"/>
      <c r="G21" s="2684"/>
    </row>
    <row r="22" spans="1:11" s="7" customFormat="1" ht="15.75" x14ac:dyDescent="0.25">
      <c r="A22" s="908">
        <v>14</v>
      </c>
      <c r="B22" s="710" t="s">
        <v>88</v>
      </c>
      <c r="C22" s="1180" t="s">
        <v>160</v>
      </c>
      <c r="D22" s="226"/>
      <c r="E22" s="1197"/>
      <c r="F22" s="134"/>
    </row>
    <row r="23" spans="1:11" s="7" customFormat="1" ht="15.75" x14ac:dyDescent="0.25">
      <c r="A23" s="1181">
        <v>15</v>
      </c>
      <c r="B23" s="710" t="s">
        <v>84</v>
      </c>
      <c r="C23" s="1196">
        <v>5911800</v>
      </c>
      <c r="D23" s="226"/>
      <c r="E23" s="672"/>
      <c r="F23" s="134"/>
    </row>
    <row r="24" spans="1:11" s="7" customFormat="1" ht="15.75" x14ac:dyDescent="0.25">
      <c r="A24" s="908">
        <v>16</v>
      </c>
      <c r="B24" s="710" t="s">
        <v>881</v>
      </c>
      <c r="C24" s="1196" t="s">
        <v>883</v>
      </c>
      <c r="D24" s="226"/>
      <c r="E24" s="1187" t="s">
        <v>95</v>
      </c>
      <c r="F24" s="2279" t="s">
        <v>884</v>
      </c>
      <c r="G24" s="2280"/>
    </row>
    <row r="25" spans="1:11" s="7" customFormat="1" ht="15.75" x14ac:dyDescent="0.25">
      <c r="A25" s="1181">
        <v>17</v>
      </c>
      <c r="B25" s="710" t="s">
        <v>880</v>
      </c>
      <c r="C25" s="1196" t="s">
        <v>882</v>
      </c>
      <c r="D25" s="1185"/>
      <c r="E25" s="710" t="s">
        <v>219</v>
      </c>
      <c r="F25" s="2279" t="s">
        <v>885</v>
      </c>
      <c r="G25" s="2280"/>
    </row>
    <row r="26" spans="1:11" s="7" customFormat="1" ht="15.75" x14ac:dyDescent="0.25">
      <c r="A26" s="1246"/>
      <c r="B26" s="1248"/>
      <c r="C26" s="1247"/>
      <c r="D26" s="1184"/>
      <c r="E26" s="737"/>
      <c r="F26" s="1189"/>
      <c r="G26" s="1189"/>
    </row>
    <row r="27" spans="1:11" s="7" customFormat="1" ht="16.5" thickBot="1" x14ac:dyDescent="0.3">
      <c r="A27" s="2196" t="s">
        <v>132</v>
      </c>
      <c r="B27" s="2196"/>
      <c r="C27" s="2281"/>
      <c r="D27" s="53"/>
      <c r="E27" s="2383" t="s">
        <v>896</v>
      </c>
      <c r="F27" s="2383"/>
      <c r="G27" s="2383"/>
      <c r="H27" s="2383"/>
      <c r="I27" s="2383"/>
      <c r="J27" s="2383"/>
      <c r="K27" s="2383"/>
    </row>
    <row r="28" spans="1:11" s="7" customFormat="1" ht="15.75" x14ac:dyDescent="0.25">
      <c r="A28" s="1186">
        <v>1</v>
      </c>
      <c r="B28" s="515" t="s">
        <v>0</v>
      </c>
      <c r="C28" s="1191" t="s">
        <v>611</v>
      </c>
      <c r="D28" s="203" t="s">
        <v>130</v>
      </c>
      <c r="E28" s="717"/>
      <c r="F28" s="906">
        <v>1</v>
      </c>
      <c r="G28" s="90" t="s">
        <v>611</v>
      </c>
      <c r="H28" s="1155" t="s">
        <v>130</v>
      </c>
    </row>
    <row r="29" spans="1:11" s="7" customFormat="1" ht="15.75" x14ac:dyDescent="0.25">
      <c r="A29" s="1186">
        <v>2</v>
      </c>
      <c r="B29" s="515" t="s">
        <v>1</v>
      </c>
      <c r="C29" s="1180" t="str">
        <f>F10</f>
        <v>DL6FFRRLF74S01HE2M14</v>
      </c>
      <c r="D29" s="203" t="s">
        <v>130</v>
      </c>
      <c r="E29" s="718"/>
      <c r="F29" s="908">
        <v>2</v>
      </c>
      <c r="G29" s="1180" t="s">
        <v>97</v>
      </c>
      <c r="H29" s="1156" t="s">
        <v>130</v>
      </c>
    </row>
    <row r="30" spans="1:11" s="7" customFormat="1" ht="15.75" x14ac:dyDescent="0.25">
      <c r="A30" s="1186">
        <v>3</v>
      </c>
      <c r="B30" s="515" t="s">
        <v>40</v>
      </c>
      <c r="C30" s="1180" t="str">
        <f>F10</f>
        <v>DL6FFRRLF74S01HE2M14</v>
      </c>
      <c r="D30" s="203" t="s">
        <v>130</v>
      </c>
      <c r="E30" s="718"/>
      <c r="F30" s="908">
        <v>3</v>
      </c>
      <c r="G30" s="1180" t="s">
        <v>97</v>
      </c>
      <c r="H30" s="1156" t="s">
        <v>130</v>
      </c>
    </row>
    <row r="31" spans="1:11" s="7" customFormat="1" ht="15.75" x14ac:dyDescent="0.25">
      <c r="A31" s="1186">
        <v>4</v>
      </c>
      <c r="B31" s="515" t="s">
        <v>12</v>
      </c>
      <c r="C31" s="1180" t="s">
        <v>106</v>
      </c>
      <c r="D31" s="203" t="s">
        <v>130</v>
      </c>
      <c r="E31" s="718"/>
      <c r="F31" s="908">
        <v>4</v>
      </c>
      <c r="G31" s="1162" t="s">
        <v>593</v>
      </c>
      <c r="H31" s="1173" t="s">
        <v>723</v>
      </c>
    </row>
    <row r="32" spans="1:11" s="7" customFormat="1" ht="15.75" x14ac:dyDescent="0.25">
      <c r="A32" s="1186">
        <v>5</v>
      </c>
      <c r="B32" s="515" t="s">
        <v>2</v>
      </c>
      <c r="C32" s="1180" t="s">
        <v>107</v>
      </c>
      <c r="D32" s="203" t="s">
        <v>130</v>
      </c>
      <c r="E32" s="718"/>
      <c r="F32" s="908">
        <v>5</v>
      </c>
      <c r="G32" s="1162" t="s">
        <v>593</v>
      </c>
      <c r="H32" s="1173" t="s">
        <v>723</v>
      </c>
    </row>
    <row r="33" spans="1:8" s="7" customFormat="1" ht="15.75" x14ac:dyDescent="0.25">
      <c r="A33" s="1186">
        <v>6</v>
      </c>
      <c r="B33" s="515" t="s">
        <v>419</v>
      </c>
      <c r="C33" s="1199"/>
      <c r="D33" s="203" t="s">
        <v>44</v>
      </c>
      <c r="E33" s="328"/>
      <c r="F33" s="908">
        <v>6</v>
      </c>
      <c r="G33" s="1162" t="s">
        <v>593</v>
      </c>
      <c r="H33" s="1173" t="s">
        <v>723</v>
      </c>
    </row>
    <row r="34" spans="1:8" s="7" customFormat="1" ht="15.75" x14ac:dyDescent="0.25">
      <c r="A34" s="1186">
        <v>7</v>
      </c>
      <c r="B34" s="515" t="s">
        <v>420</v>
      </c>
      <c r="C34" s="1199"/>
      <c r="D34" s="203" t="s">
        <v>43</v>
      </c>
      <c r="E34" s="328"/>
      <c r="F34" s="908">
        <v>7</v>
      </c>
      <c r="G34" s="1162" t="s">
        <v>593</v>
      </c>
      <c r="H34" s="1173" t="s">
        <v>723</v>
      </c>
    </row>
    <row r="35" spans="1:8" s="7" customFormat="1" ht="15.75" x14ac:dyDescent="0.25">
      <c r="A35" s="1186">
        <v>8</v>
      </c>
      <c r="B35" s="515" t="s">
        <v>421</v>
      </c>
      <c r="C35" s="1199"/>
      <c r="D35" s="203" t="s">
        <v>43</v>
      </c>
      <c r="E35" s="328"/>
      <c r="F35" s="908">
        <v>8</v>
      </c>
      <c r="G35" s="1162" t="s">
        <v>593</v>
      </c>
      <c r="H35" s="1173" t="s">
        <v>723</v>
      </c>
    </row>
    <row r="36" spans="1:8" s="7" customFormat="1" ht="15.75" x14ac:dyDescent="0.25">
      <c r="A36" s="1186">
        <v>9</v>
      </c>
      <c r="B36" s="515" t="s">
        <v>5</v>
      </c>
      <c r="C36" s="1198" t="s">
        <v>206</v>
      </c>
      <c r="D36" s="203" t="s">
        <v>130</v>
      </c>
      <c r="E36" s="328"/>
      <c r="F36" s="908">
        <v>9</v>
      </c>
      <c r="G36" s="1162" t="s">
        <v>593</v>
      </c>
      <c r="H36" s="1173" t="s">
        <v>723</v>
      </c>
    </row>
    <row r="37" spans="1:8" s="7" customFormat="1" ht="15.75" x14ac:dyDescent="0.25">
      <c r="A37" s="1186">
        <v>10</v>
      </c>
      <c r="B37" s="515" t="s">
        <v>6</v>
      </c>
      <c r="C37" s="1198" t="str">
        <f>F10</f>
        <v>DL6FFRRLF74S01HE2M14</v>
      </c>
      <c r="D37" s="203" t="s">
        <v>130</v>
      </c>
      <c r="E37" s="328"/>
      <c r="F37" s="908">
        <v>10</v>
      </c>
      <c r="G37" s="1162" t="s">
        <v>593</v>
      </c>
      <c r="H37" s="1173" t="s">
        <v>723</v>
      </c>
    </row>
    <row r="38" spans="1:8" s="7" customFormat="1" ht="15.75" x14ac:dyDescent="0.25">
      <c r="A38" s="1186">
        <v>11</v>
      </c>
      <c r="B38" s="515" t="s">
        <v>7</v>
      </c>
      <c r="C38" s="1198" t="str">
        <f>F11</f>
        <v>MP6I5ZYZBEU3UXPYFY54</v>
      </c>
      <c r="D38" s="203" t="s">
        <v>130</v>
      </c>
      <c r="E38" s="328"/>
      <c r="F38" s="908">
        <v>11</v>
      </c>
      <c r="G38" s="1198" t="s">
        <v>93</v>
      </c>
      <c r="H38" s="1174" t="s">
        <v>130</v>
      </c>
    </row>
    <row r="39" spans="1:8" s="7" customFormat="1" ht="15.75" x14ac:dyDescent="0.25">
      <c r="A39" s="1186">
        <v>12</v>
      </c>
      <c r="B39" s="515" t="s">
        <v>46</v>
      </c>
      <c r="C39" s="1198" t="s">
        <v>886</v>
      </c>
      <c r="D39" s="203" t="s">
        <v>130</v>
      </c>
      <c r="E39" s="328"/>
      <c r="F39" s="908">
        <v>12</v>
      </c>
      <c r="G39" s="1162" t="s">
        <v>593</v>
      </c>
      <c r="H39" s="1173" t="s">
        <v>723</v>
      </c>
    </row>
    <row r="40" spans="1:8" s="7" customFormat="1" ht="15.75" x14ac:dyDescent="0.25">
      <c r="A40" s="1186">
        <v>13</v>
      </c>
      <c r="B40" s="515" t="s">
        <v>8</v>
      </c>
      <c r="C40" s="1199"/>
      <c r="D40" s="203" t="s">
        <v>43</v>
      </c>
      <c r="E40" s="328"/>
      <c r="F40" s="908">
        <v>13</v>
      </c>
      <c r="G40" s="1162" t="s">
        <v>593</v>
      </c>
      <c r="H40" s="1156" t="s">
        <v>723</v>
      </c>
    </row>
    <row r="41" spans="1:8" s="7" customFormat="1" ht="15.75" x14ac:dyDescent="0.25">
      <c r="A41" s="1186">
        <v>14</v>
      </c>
      <c r="B41" s="515" t="s">
        <v>9</v>
      </c>
      <c r="C41" s="1199"/>
      <c r="D41" s="203" t="s">
        <v>43</v>
      </c>
      <c r="E41" s="328"/>
      <c r="F41" s="908">
        <v>14</v>
      </c>
      <c r="G41" s="1162" t="s">
        <v>593</v>
      </c>
      <c r="H41" s="1156" t="s">
        <v>723</v>
      </c>
    </row>
    <row r="42" spans="1:8" s="7" customFormat="1" ht="15.75" x14ac:dyDescent="0.25">
      <c r="A42" s="1186">
        <v>15</v>
      </c>
      <c r="B42" s="515" t="s">
        <v>10</v>
      </c>
      <c r="C42" s="1180" t="str">
        <f>F24</f>
        <v>BN234OLS34M390P2LZNN</v>
      </c>
      <c r="D42" s="203" t="s">
        <v>43</v>
      </c>
      <c r="E42" s="328"/>
      <c r="F42" s="908">
        <v>15</v>
      </c>
      <c r="G42" s="1162" t="s">
        <v>593</v>
      </c>
      <c r="H42" s="1156" t="s">
        <v>723</v>
      </c>
    </row>
    <row r="43" spans="1:8" s="7" customFormat="1" ht="15.75" x14ac:dyDescent="0.25">
      <c r="A43" s="1186">
        <v>16</v>
      </c>
      <c r="B43" s="515" t="s">
        <v>41</v>
      </c>
      <c r="C43" s="1199"/>
      <c r="D43" s="203" t="s">
        <v>44</v>
      </c>
      <c r="E43" s="328"/>
      <c r="F43" s="908">
        <v>16</v>
      </c>
      <c r="G43" s="1162" t="s">
        <v>593</v>
      </c>
      <c r="H43" s="1156" t="s">
        <v>723</v>
      </c>
    </row>
    <row r="44" spans="1:8" s="7" customFormat="1" ht="15.75" x14ac:dyDescent="0.25">
      <c r="A44" s="1186">
        <v>17</v>
      </c>
      <c r="B44" s="515" t="s">
        <v>11</v>
      </c>
      <c r="C44" s="1193"/>
      <c r="D44" s="203" t="s">
        <v>43</v>
      </c>
      <c r="E44" s="328"/>
      <c r="F44" s="908">
        <v>17</v>
      </c>
      <c r="G44" s="1162" t="s">
        <v>593</v>
      </c>
      <c r="H44" s="1156" t="s">
        <v>723</v>
      </c>
    </row>
    <row r="45" spans="1:8" s="7" customFormat="1" ht="15.75" x14ac:dyDescent="0.25">
      <c r="A45" s="1186">
        <v>18</v>
      </c>
      <c r="B45" s="515" t="s">
        <v>153</v>
      </c>
      <c r="C45" s="1163" t="s">
        <v>895</v>
      </c>
      <c r="D45" s="203" t="s">
        <v>723</v>
      </c>
      <c r="E45" s="328"/>
      <c r="F45" s="1186">
        <v>18</v>
      </c>
      <c r="G45" s="1162" t="s">
        <v>593</v>
      </c>
      <c r="H45" s="203" t="s">
        <v>723</v>
      </c>
    </row>
    <row r="46" spans="1:8" s="7" customFormat="1" ht="15.75" x14ac:dyDescent="0.25">
      <c r="A46" s="544" t="s">
        <v>133</v>
      </c>
      <c r="B46" s="1005"/>
      <c r="C46" s="15"/>
      <c r="D46" s="1012"/>
      <c r="F46" s="1002"/>
      <c r="G46" s="134"/>
      <c r="H46" s="673"/>
    </row>
    <row r="47" spans="1:8" s="7" customFormat="1" ht="15.75" x14ac:dyDescent="0.25">
      <c r="A47" s="1186">
        <v>1</v>
      </c>
      <c r="B47" s="515" t="s">
        <v>49</v>
      </c>
      <c r="C47" s="1202" t="s">
        <v>120</v>
      </c>
      <c r="D47" s="203" t="s">
        <v>130</v>
      </c>
      <c r="E47" s="328"/>
      <c r="F47" s="908">
        <v>1</v>
      </c>
      <c r="G47" s="1180" t="s">
        <v>120</v>
      </c>
      <c r="H47" s="1156" t="s">
        <v>130</v>
      </c>
    </row>
    <row r="48" spans="1:8" s="7" customFormat="1" ht="15.75" x14ac:dyDescent="0.25">
      <c r="A48" s="1186">
        <v>2</v>
      </c>
      <c r="B48" s="515" t="s">
        <v>15</v>
      </c>
      <c r="C48" s="39"/>
      <c r="D48" s="203" t="s">
        <v>44</v>
      </c>
      <c r="F48" s="908">
        <v>2</v>
      </c>
      <c r="G48" s="1162" t="s">
        <v>593</v>
      </c>
      <c r="H48" s="1156" t="s">
        <v>723</v>
      </c>
    </row>
    <row r="49" spans="1:8" s="7" customFormat="1" ht="15.75" x14ac:dyDescent="0.25">
      <c r="A49" s="1186">
        <v>3</v>
      </c>
      <c r="B49" s="515" t="s">
        <v>79</v>
      </c>
      <c r="C49" s="744" t="s">
        <v>613</v>
      </c>
      <c r="D49" s="203" t="s">
        <v>130</v>
      </c>
      <c r="F49" s="908">
        <v>3</v>
      </c>
      <c r="G49" s="739" t="s">
        <v>613</v>
      </c>
      <c r="H49" s="1250" t="s">
        <v>130</v>
      </c>
    </row>
    <row r="50" spans="1:8" s="7" customFormat="1" ht="15.75" x14ac:dyDescent="0.25">
      <c r="A50" s="1186">
        <v>4</v>
      </c>
      <c r="B50" s="515" t="s">
        <v>34</v>
      </c>
      <c r="C50" s="93" t="s">
        <v>141</v>
      </c>
      <c r="D50" s="203" t="s">
        <v>130</v>
      </c>
      <c r="F50" s="908">
        <v>4</v>
      </c>
      <c r="G50" s="1162" t="s">
        <v>593</v>
      </c>
      <c r="H50" s="1156" t="s">
        <v>723</v>
      </c>
    </row>
    <row r="51" spans="1:8" s="7" customFormat="1" ht="15.75" x14ac:dyDescent="0.25">
      <c r="A51" s="1186">
        <v>5</v>
      </c>
      <c r="B51" s="515" t="s">
        <v>16</v>
      </c>
      <c r="C51" s="1202" t="b">
        <v>0</v>
      </c>
      <c r="D51" s="203" t="s">
        <v>130</v>
      </c>
      <c r="F51" s="908">
        <v>5</v>
      </c>
      <c r="G51" s="1162" t="s">
        <v>593</v>
      </c>
      <c r="H51" s="1156" t="s">
        <v>723</v>
      </c>
    </row>
    <row r="52" spans="1:8" s="7" customFormat="1" ht="15.75" x14ac:dyDescent="0.25">
      <c r="A52" s="1186">
        <v>6</v>
      </c>
      <c r="B52" s="515" t="s">
        <v>50</v>
      </c>
      <c r="C52" s="39"/>
      <c r="D52" s="203" t="s">
        <v>44</v>
      </c>
      <c r="F52" s="908">
        <v>6</v>
      </c>
      <c r="G52" s="1162" t="s">
        <v>593</v>
      </c>
      <c r="H52" s="1156" t="s">
        <v>723</v>
      </c>
    </row>
    <row r="53" spans="1:8" s="7" customFormat="1" ht="15.75" x14ac:dyDescent="0.25">
      <c r="A53" s="1186">
        <v>7</v>
      </c>
      <c r="B53" s="515" t="s">
        <v>13</v>
      </c>
      <c r="C53" s="39"/>
      <c r="D53" s="203" t="s">
        <v>44</v>
      </c>
      <c r="F53" s="908">
        <v>7</v>
      </c>
      <c r="G53" s="1162" t="s">
        <v>593</v>
      </c>
      <c r="H53" s="1156" t="s">
        <v>723</v>
      </c>
    </row>
    <row r="54" spans="1:8" s="7" customFormat="1" ht="15.75" x14ac:dyDescent="0.25">
      <c r="A54" s="1186">
        <v>8</v>
      </c>
      <c r="B54" s="515" t="s">
        <v>14</v>
      </c>
      <c r="C54" s="186" t="s">
        <v>169</v>
      </c>
      <c r="D54" s="203" t="s">
        <v>130</v>
      </c>
      <c r="E54" s="328"/>
      <c r="F54" s="908">
        <v>8</v>
      </c>
      <c r="G54" s="1162" t="s">
        <v>593</v>
      </c>
      <c r="H54" s="1158" t="s">
        <v>723</v>
      </c>
    </row>
    <row r="55" spans="1:8" s="7" customFormat="1" ht="15.75" x14ac:dyDescent="0.25">
      <c r="A55" s="1186">
        <v>9</v>
      </c>
      <c r="B55" s="515" t="s">
        <v>51</v>
      </c>
      <c r="C55" s="93" t="s">
        <v>870</v>
      </c>
      <c r="D55" s="203" t="s">
        <v>130</v>
      </c>
      <c r="E55" s="636"/>
      <c r="F55" s="908">
        <v>9</v>
      </c>
      <c r="G55" s="1162" t="s">
        <v>593</v>
      </c>
      <c r="H55" s="1156" t="s">
        <v>723</v>
      </c>
    </row>
    <row r="56" spans="1:8" s="7" customFormat="1" ht="15.75" x14ac:dyDescent="0.25">
      <c r="A56" s="1186">
        <v>10</v>
      </c>
      <c r="B56" s="515" t="s">
        <v>35</v>
      </c>
      <c r="C56" s="39"/>
      <c r="D56" s="203" t="s">
        <v>44</v>
      </c>
      <c r="E56" s="636"/>
      <c r="F56" s="908">
        <v>10</v>
      </c>
      <c r="G56" s="1162" t="s">
        <v>593</v>
      </c>
      <c r="H56" s="1156" t="s">
        <v>723</v>
      </c>
    </row>
    <row r="57" spans="1:8" s="7" customFormat="1" ht="15.75" x14ac:dyDescent="0.25">
      <c r="A57" s="1186">
        <v>11</v>
      </c>
      <c r="B57" s="515" t="s">
        <v>52</v>
      </c>
      <c r="C57" s="117"/>
      <c r="D57" s="203" t="s">
        <v>44</v>
      </c>
      <c r="E57" s="636"/>
      <c r="F57" s="908">
        <v>11</v>
      </c>
      <c r="G57" s="1162" t="s">
        <v>593</v>
      </c>
      <c r="H57" s="1156" t="s">
        <v>723</v>
      </c>
    </row>
    <row r="58" spans="1:8" s="7" customFormat="1" ht="15.75" x14ac:dyDescent="0.25">
      <c r="A58" s="1186">
        <v>12</v>
      </c>
      <c r="B58" s="515" t="s">
        <v>53</v>
      </c>
      <c r="C58" s="1192" t="s">
        <v>612</v>
      </c>
      <c r="D58" s="203" t="s">
        <v>130</v>
      </c>
      <c r="F58" s="908">
        <v>12</v>
      </c>
      <c r="G58" s="1162" t="s">
        <v>593</v>
      </c>
      <c r="H58" s="1156" t="s">
        <v>723</v>
      </c>
    </row>
    <row r="59" spans="1:8" s="7" customFormat="1" ht="15.75" x14ac:dyDescent="0.25">
      <c r="A59" s="1186">
        <v>13</v>
      </c>
      <c r="B59" s="515" t="s">
        <v>54</v>
      </c>
      <c r="C59" s="720" t="s">
        <v>613</v>
      </c>
      <c r="D59" s="203" t="s">
        <v>130</v>
      </c>
      <c r="F59" s="908">
        <v>13</v>
      </c>
      <c r="G59" s="1162" t="s">
        <v>593</v>
      </c>
      <c r="H59" s="1156" t="s">
        <v>723</v>
      </c>
    </row>
    <row r="60" spans="1:8" s="7" customFormat="1" ht="15.75" x14ac:dyDescent="0.25">
      <c r="A60" s="1186">
        <v>14</v>
      </c>
      <c r="B60" s="515" t="s">
        <v>37</v>
      </c>
      <c r="C60" s="720" t="s">
        <v>887</v>
      </c>
      <c r="D60" s="934" t="s">
        <v>130</v>
      </c>
      <c r="F60" s="908">
        <v>14</v>
      </c>
      <c r="G60" s="1162" t="s">
        <v>593</v>
      </c>
      <c r="H60" s="1156" t="s">
        <v>723</v>
      </c>
    </row>
    <row r="61" spans="1:8" s="7" customFormat="1" ht="15.75" x14ac:dyDescent="0.25">
      <c r="A61" s="1186">
        <v>15</v>
      </c>
      <c r="B61" s="515" t="s">
        <v>55</v>
      </c>
      <c r="C61" s="1163" t="s">
        <v>895</v>
      </c>
      <c r="D61" s="934" t="s">
        <v>723</v>
      </c>
      <c r="F61" s="908">
        <v>15</v>
      </c>
      <c r="G61" s="739" t="s">
        <v>613</v>
      </c>
      <c r="H61" s="1156" t="s">
        <v>130</v>
      </c>
    </row>
    <row r="62" spans="1:8" s="7" customFormat="1" ht="15.75" x14ac:dyDescent="0.25">
      <c r="A62" s="1186">
        <v>16</v>
      </c>
      <c r="B62" s="515" t="s">
        <v>56</v>
      </c>
      <c r="C62" s="1163" t="s">
        <v>895</v>
      </c>
      <c r="D62" s="203" t="s">
        <v>723</v>
      </c>
      <c r="E62" s="201"/>
      <c r="F62" s="908">
        <v>16</v>
      </c>
      <c r="G62" s="1162" t="s">
        <v>593</v>
      </c>
      <c r="H62" s="1156" t="s">
        <v>723</v>
      </c>
    </row>
    <row r="63" spans="1:8" s="7" customFormat="1" ht="15.75" x14ac:dyDescent="0.25">
      <c r="A63" s="1186">
        <v>17</v>
      </c>
      <c r="B63" s="515" t="s">
        <v>57</v>
      </c>
      <c r="C63" s="744" t="s">
        <v>613</v>
      </c>
      <c r="D63" s="203" t="s">
        <v>723</v>
      </c>
      <c r="E63" s="201"/>
      <c r="F63" s="908">
        <v>17</v>
      </c>
      <c r="G63" s="1162" t="s">
        <v>593</v>
      </c>
      <c r="H63" s="1156" t="s">
        <v>723</v>
      </c>
    </row>
    <row r="64" spans="1:8" s="7" customFormat="1" ht="15.75" x14ac:dyDescent="0.25">
      <c r="A64" s="1186">
        <v>18</v>
      </c>
      <c r="B64" s="515" t="s">
        <v>129</v>
      </c>
      <c r="C64" s="931" t="s">
        <v>105</v>
      </c>
      <c r="D64" s="934" t="s">
        <v>130</v>
      </c>
      <c r="E64" s="201"/>
      <c r="F64" s="908">
        <v>18</v>
      </c>
      <c r="G64" s="1162" t="s">
        <v>593</v>
      </c>
      <c r="H64" s="1156" t="s">
        <v>723</v>
      </c>
    </row>
    <row r="65" spans="1:8" s="7" customFormat="1" ht="15.75" x14ac:dyDescent="0.25">
      <c r="A65" s="1186">
        <v>19</v>
      </c>
      <c r="B65" s="515" t="s">
        <v>17</v>
      </c>
      <c r="C65" s="1163" t="s">
        <v>895</v>
      </c>
      <c r="D65" s="203" t="s">
        <v>723</v>
      </c>
      <c r="E65" s="230"/>
      <c r="F65" s="908">
        <v>19</v>
      </c>
      <c r="G65" s="1162" t="s">
        <v>593</v>
      </c>
      <c r="H65" s="1156" t="s">
        <v>723</v>
      </c>
    </row>
    <row r="66" spans="1:8" s="7" customFormat="1" ht="15.75" x14ac:dyDescent="0.25">
      <c r="A66" s="1186">
        <v>20</v>
      </c>
      <c r="B66" s="515" t="s">
        <v>18</v>
      </c>
      <c r="C66" s="1163" t="s">
        <v>895</v>
      </c>
      <c r="D66" s="203" t="s">
        <v>723</v>
      </c>
      <c r="E66" s="328"/>
      <c r="F66" s="908">
        <v>20</v>
      </c>
      <c r="G66" s="1162" t="s">
        <v>593</v>
      </c>
      <c r="H66" s="1158" t="s">
        <v>723</v>
      </c>
    </row>
    <row r="67" spans="1:8" s="7" customFormat="1" ht="15.75" x14ac:dyDescent="0.25">
      <c r="A67" s="1186">
        <v>21</v>
      </c>
      <c r="B67" s="515" t="s">
        <v>58</v>
      </c>
      <c r="C67" s="1163" t="s">
        <v>895</v>
      </c>
      <c r="D67" s="203" t="s">
        <v>723</v>
      </c>
      <c r="F67" s="908">
        <v>21</v>
      </c>
      <c r="G67" s="1162" t="s">
        <v>593</v>
      </c>
      <c r="H67" s="1156" t="s">
        <v>723</v>
      </c>
    </row>
    <row r="68" spans="1:8" s="7" customFormat="1" ht="15.75" x14ac:dyDescent="0.25">
      <c r="A68" s="1186">
        <v>22</v>
      </c>
      <c r="B68" s="515" t="s">
        <v>619</v>
      </c>
      <c r="C68" s="1163" t="s">
        <v>895</v>
      </c>
      <c r="D68" s="203" t="s">
        <v>723</v>
      </c>
      <c r="E68" s="201"/>
      <c r="F68" s="908">
        <v>22</v>
      </c>
      <c r="G68" s="1162" t="s">
        <v>593</v>
      </c>
      <c r="H68" s="1156" t="s">
        <v>723</v>
      </c>
    </row>
    <row r="69" spans="1:8" s="7" customFormat="1" ht="15.75" x14ac:dyDescent="0.25">
      <c r="A69" s="1186">
        <v>23</v>
      </c>
      <c r="B69" s="515" t="s">
        <v>59</v>
      </c>
      <c r="C69" s="1163" t="s">
        <v>895</v>
      </c>
      <c r="D69" s="203" t="s">
        <v>723</v>
      </c>
      <c r="F69" s="908">
        <v>23</v>
      </c>
      <c r="G69" s="1162" t="s">
        <v>593</v>
      </c>
      <c r="H69" s="1156" t="s">
        <v>723</v>
      </c>
    </row>
    <row r="70" spans="1:8" s="7" customFormat="1" ht="15.75" x14ac:dyDescent="0.25">
      <c r="A70" s="1186">
        <v>24</v>
      </c>
      <c r="B70" s="515" t="s">
        <v>60</v>
      </c>
      <c r="C70" s="1163" t="s">
        <v>895</v>
      </c>
      <c r="D70" s="203" t="s">
        <v>723</v>
      </c>
      <c r="F70" s="908">
        <v>24</v>
      </c>
      <c r="G70" s="1162" t="s">
        <v>593</v>
      </c>
      <c r="H70" s="1156" t="s">
        <v>723</v>
      </c>
    </row>
    <row r="71" spans="1:8" s="7" customFormat="1" ht="15.75" x14ac:dyDescent="0.25">
      <c r="A71" s="1186">
        <v>25</v>
      </c>
      <c r="B71" s="515" t="s">
        <v>61</v>
      </c>
      <c r="C71" s="1163" t="s">
        <v>895</v>
      </c>
      <c r="D71" s="203" t="s">
        <v>723</v>
      </c>
      <c r="F71" s="908">
        <v>25</v>
      </c>
      <c r="G71" s="1162" t="s">
        <v>593</v>
      </c>
      <c r="H71" s="1156" t="s">
        <v>723</v>
      </c>
    </row>
    <row r="72" spans="1:8" s="7" customFormat="1" ht="15.75" x14ac:dyDescent="0.25">
      <c r="A72" s="1186">
        <v>26</v>
      </c>
      <c r="B72" s="515" t="s">
        <v>62</v>
      </c>
      <c r="C72" s="1163" t="s">
        <v>895</v>
      </c>
      <c r="D72" s="203" t="s">
        <v>723</v>
      </c>
      <c r="F72" s="908">
        <v>26</v>
      </c>
      <c r="G72" s="1162" t="s">
        <v>593</v>
      </c>
      <c r="H72" s="1156" t="s">
        <v>723</v>
      </c>
    </row>
    <row r="73" spans="1:8" s="7" customFormat="1" ht="15.75" x14ac:dyDescent="0.25">
      <c r="A73" s="1186">
        <v>27</v>
      </c>
      <c r="B73" s="515" t="s">
        <v>63</v>
      </c>
      <c r="C73" s="1163" t="s">
        <v>895</v>
      </c>
      <c r="D73" s="203" t="s">
        <v>723</v>
      </c>
      <c r="F73" s="908">
        <v>27</v>
      </c>
      <c r="G73" s="1162" t="s">
        <v>593</v>
      </c>
      <c r="H73" s="1156" t="s">
        <v>723</v>
      </c>
    </row>
    <row r="74" spans="1:8" s="7" customFormat="1" ht="15.75" x14ac:dyDescent="0.25">
      <c r="A74" s="1186">
        <v>28</v>
      </c>
      <c r="B74" s="515" t="s">
        <v>64</v>
      </c>
      <c r="C74" s="1163" t="s">
        <v>895</v>
      </c>
      <c r="D74" s="203" t="s">
        <v>723</v>
      </c>
      <c r="F74" s="908">
        <v>28</v>
      </c>
      <c r="G74" s="1162" t="s">
        <v>593</v>
      </c>
      <c r="H74" s="1156" t="s">
        <v>723</v>
      </c>
    </row>
    <row r="75" spans="1:8" s="7" customFormat="1" ht="15.75" x14ac:dyDescent="0.25">
      <c r="A75" s="1186">
        <v>29</v>
      </c>
      <c r="B75" s="515" t="s">
        <v>65</v>
      </c>
      <c r="C75" s="1163" t="s">
        <v>895</v>
      </c>
      <c r="D75" s="203" t="s">
        <v>723</v>
      </c>
      <c r="F75" s="908">
        <v>29</v>
      </c>
      <c r="G75" s="1162" t="s">
        <v>593</v>
      </c>
      <c r="H75" s="1156" t="s">
        <v>723</v>
      </c>
    </row>
    <row r="76" spans="1:8" s="7" customFormat="1" ht="15.75" x14ac:dyDescent="0.25">
      <c r="A76" s="1186">
        <v>30</v>
      </c>
      <c r="B76" s="515" t="s">
        <v>66</v>
      </c>
      <c r="C76" s="1163" t="s">
        <v>895</v>
      </c>
      <c r="D76" s="203" t="s">
        <v>723</v>
      </c>
      <c r="F76" s="908">
        <v>30</v>
      </c>
      <c r="G76" s="1162" t="s">
        <v>593</v>
      </c>
      <c r="H76" s="1156" t="s">
        <v>723</v>
      </c>
    </row>
    <row r="77" spans="1:8" s="7" customFormat="1" ht="15.75" x14ac:dyDescent="0.25">
      <c r="A77" s="1186">
        <v>31</v>
      </c>
      <c r="B77" s="515" t="s">
        <v>67</v>
      </c>
      <c r="C77" s="1163" t="s">
        <v>895</v>
      </c>
      <c r="D77" s="203" t="s">
        <v>723</v>
      </c>
      <c r="F77" s="908">
        <v>31</v>
      </c>
      <c r="G77" s="1162" t="s">
        <v>593</v>
      </c>
      <c r="H77" s="1156" t="s">
        <v>723</v>
      </c>
    </row>
    <row r="78" spans="1:8" s="7" customFormat="1" ht="15.75" x14ac:dyDescent="0.25">
      <c r="A78" s="1186">
        <v>32</v>
      </c>
      <c r="B78" s="515" t="s">
        <v>68</v>
      </c>
      <c r="C78" s="1163" t="s">
        <v>895</v>
      </c>
      <c r="D78" s="203" t="s">
        <v>723</v>
      </c>
      <c r="F78" s="908">
        <v>32</v>
      </c>
      <c r="G78" s="1162" t="s">
        <v>593</v>
      </c>
      <c r="H78" s="1156" t="s">
        <v>723</v>
      </c>
    </row>
    <row r="79" spans="1:8" s="7" customFormat="1" ht="15.75" x14ac:dyDescent="0.25">
      <c r="A79" s="1186">
        <v>35</v>
      </c>
      <c r="B79" s="515" t="s">
        <v>72</v>
      </c>
      <c r="C79" s="1163" t="s">
        <v>895</v>
      </c>
      <c r="D79" s="203" t="s">
        <v>723</v>
      </c>
      <c r="F79" s="908">
        <v>35</v>
      </c>
      <c r="G79" s="1162" t="s">
        <v>593</v>
      </c>
      <c r="H79" s="1156" t="s">
        <v>723</v>
      </c>
    </row>
    <row r="80" spans="1:8" s="7" customFormat="1" ht="15.75" x14ac:dyDescent="0.25">
      <c r="A80" s="1186">
        <v>36</v>
      </c>
      <c r="B80" s="515" t="s">
        <v>73</v>
      </c>
      <c r="C80" s="1163" t="s">
        <v>895</v>
      </c>
      <c r="D80" s="203" t="s">
        <v>723</v>
      </c>
      <c r="F80" s="908">
        <v>36</v>
      </c>
      <c r="G80" s="1162" t="s">
        <v>593</v>
      </c>
      <c r="H80" s="1156" t="s">
        <v>723</v>
      </c>
    </row>
    <row r="81" spans="1:8" s="7" customFormat="1" ht="15.75" x14ac:dyDescent="0.25">
      <c r="A81" s="1186">
        <v>37</v>
      </c>
      <c r="B81" s="515" t="s">
        <v>69</v>
      </c>
      <c r="C81" s="1274">
        <f>C21</f>
        <v>5900000</v>
      </c>
      <c r="D81" s="934" t="s">
        <v>130</v>
      </c>
      <c r="F81" s="908">
        <v>37</v>
      </c>
      <c r="G81" s="1162" t="s">
        <v>593</v>
      </c>
      <c r="H81" s="1156" t="s">
        <v>723</v>
      </c>
    </row>
    <row r="82" spans="1:8" s="7" customFormat="1" ht="15.75" x14ac:dyDescent="0.25">
      <c r="A82" s="1186">
        <v>38</v>
      </c>
      <c r="B82" s="515" t="s">
        <v>70</v>
      </c>
      <c r="C82" s="42">
        <f>C23</f>
        <v>5911800</v>
      </c>
      <c r="D82" s="934" t="s">
        <v>130</v>
      </c>
      <c r="F82" s="908">
        <v>38</v>
      </c>
      <c r="G82" s="1162" t="s">
        <v>593</v>
      </c>
      <c r="H82" s="1156" t="s">
        <v>723</v>
      </c>
    </row>
    <row r="83" spans="1:8" s="7" customFormat="1" ht="15.75" x14ac:dyDescent="0.25">
      <c r="A83" s="1186">
        <v>39</v>
      </c>
      <c r="B83" s="515" t="s">
        <v>71</v>
      </c>
      <c r="C83" s="1202" t="s">
        <v>160</v>
      </c>
      <c r="D83" s="203" t="s">
        <v>130</v>
      </c>
      <c r="F83" s="908">
        <v>39</v>
      </c>
      <c r="G83" s="1162" t="s">
        <v>593</v>
      </c>
      <c r="H83" s="1156" t="s">
        <v>723</v>
      </c>
    </row>
    <row r="84" spans="1:8" s="7" customFormat="1" ht="15.75" x14ac:dyDescent="0.25">
      <c r="A84" s="1186">
        <v>49</v>
      </c>
      <c r="B84" s="515" t="s">
        <v>323</v>
      </c>
      <c r="C84" s="42">
        <f>C20</f>
        <v>5900</v>
      </c>
      <c r="D84" s="203" t="s">
        <v>130</v>
      </c>
      <c r="F84" s="1186">
        <v>49</v>
      </c>
      <c r="G84" s="1162" t="s">
        <v>593</v>
      </c>
      <c r="H84" s="1259" t="s">
        <v>723</v>
      </c>
    </row>
    <row r="85" spans="1:8" s="7" customFormat="1" ht="15.75" x14ac:dyDescent="0.25">
      <c r="A85" s="1186">
        <v>73</v>
      </c>
      <c r="B85" s="515" t="s">
        <v>81</v>
      </c>
      <c r="C85" s="931" t="b">
        <v>0</v>
      </c>
      <c r="D85" s="938" t="s">
        <v>130</v>
      </c>
      <c r="F85" s="908">
        <v>73</v>
      </c>
      <c r="G85" s="1162" t="s">
        <v>593</v>
      </c>
      <c r="H85" s="1156" t="s">
        <v>723</v>
      </c>
    </row>
    <row r="86" spans="1:8" s="7" customFormat="1" ht="15.75" x14ac:dyDescent="0.25">
      <c r="A86" s="1186">
        <v>74</v>
      </c>
      <c r="B86" s="515" t="s">
        <v>78</v>
      </c>
      <c r="C86" s="1163" t="s">
        <v>895</v>
      </c>
      <c r="D86" s="935" t="s">
        <v>723</v>
      </c>
      <c r="F86" s="908">
        <v>74</v>
      </c>
      <c r="G86" s="1162" t="s">
        <v>593</v>
      </c>
      <c r="H86" s="1156" t="s">
        <v>723</v>
      </c>
    </row>
    <row r="87" spans="1:8" s="7" customFormat="1" ht="15.75" x14ac:dyDescent="0.25">
      <c r="A87" s="1186">
        <v>75</v>
      </c>
      <c r="B87" s="515" t="s">
        <v>19</v>
      </c>
      <c r="C87" s="1202" t="s">
        <v>872</v>
      </c>
      <c r="D87" s="545" t="s">
        <v>44</v>
      </c>
      <c r="F87" s="908">
        <v>75</v>
      </c>
      <c r="G87" s="1162" t="s">
        <v>593</v>
      </c>
      <c r="H87" s="1156" t="s">
        <v>723</v>
      </c>
    </row>
    <row r="88" spans="1:8" s="7" customFormat="1" ht="15.75" x14ac:dyDescent="0.25">
      <c r="A88" s="829">
        <v>76</v>
      </c>
      <c r="B88" s="9" t="s">
        <v>30</v>
      </c>
      <c r="C88" s="1263" t="s">
        <v>943</v>
      </c>
      <c r="D88" s="545" t="s">
        <v>44</v>
      </c>
      <c r="F88" s="908">
        <v>76</v>
      </c>
      <c r="G88" s="1162" t="s">
        <v>593</v>
      </c>
      <c r="H88" s="1156" t="s">
        <v>723</v>
      </c>
    </row>
    <row r="89" spans="1:8" s="7" customFormat="1" ht="15.75" x14ac:dyDescent="0.25">
      <c r="A89" s="829">
        <v>77</v>
      </c>
      <c r="B89" s="9" t="s">
        <v>31</v>
      </c>
      <c r="C89" s="1263" t="s">
        <v>943</v>
      </c>
      <c r="D89" s="545" t="s">
        <v>44</v>
      </c>
      <c r="F89" s="908">
        <v>77</v>
      </c>
      <c r="G89" s="1162" t="s">
        <v>593</v>
      </c>
      <c r="H89" s="1159" t="s">
        <v>723</v>
      </c>
    </row>
    <row r="90" spans="1:8" s="7" customFormat="1" ht="15.75" x14ac:dyDescent="0.25">
      <c r="A90" s="829">
        <v>78</v>
      </c>
      <c r="B90" s="9" t="s">
        <v>77</v>
      </c>
      <c r="C90" s="1263" t="s">
        <v>943</v>
      </c>
      <c r="D90" s="936" t="s">
        <v>44</v>
      </c>
      <c r="F90" s="908">
        <v>78</v>
      </c>
      <c r="G90" s="1162" t="s">
        <v>593</v>
      </c>
      <c r="H90" s="1159" t="s">
        <v>723</v>
      </c>
    </row>
    <row r="91" spans="1:8" s="7" customFormat="1" ht="15.75" x14ac:dyDescent="0.25">
      <c r="A91" s="829">
        <v>79</v>
      </c>
      <c r="B91" s="9" t="s">
        <v>76</v>
      </c>
      <c r="C91" s="1263" t="s">
        <v>943</v>
      </c>
      <c r="D91" s="936" t="s">
        <v>44</v>
      </c>
      <c r="F91" s="908">
        <v>79</v>
      </c>
      <c r="G91" s="1162" t="s">
        <v>593</v>
      </c>
      <c r="H91" s="1160" t="s">
        <v>723</v>
      </c>
    </row>
    <row r="92" spans="1:8" s="7" customFormat="1" ht="15.75" x14ac:dyDescent="0.25">
      <c r="A92" s="829">
        <v>80</v>
      </c>
      <c r="B92" s="515" t="s">
        <v>871</v>
      </c>
      <c r="C92" s="1202" t="s">
        <v>888</v>
      </c>
      <c r="D92" s="545" t="s">
        <v>44</v>
      </c>
      <c r="F92" s="829">
        <v>80</v>
      </c>
      <c r="G92" s="1162" t="s">
        <v>593</v>
      </c>
      <c r="H92" s="1156" t="s">
        <v>723</v>
      </c>
    </row>
    <row r="93" spans="1:8" s="7" customFormat="1" ht="15.75" x14ac:dyDescent="0.25">
      <c r="A93" s="829">
        <v>81</v>
      </c>
      <c r="B93" s="515" t="s">
        <v>892</v>
      </c>
      <c r="C93" s="1202" t="s">
        <v>889</v>
      </c>
      <c r="D93" s="545" t="s">
        <v>44</v>
      </c>
      <c r="F93" s="829">
        <v>81</v>
      </c>
      <c r="G93" s="1162" t="s">
        <v>593</v>
      </c>
      <c r="H93" s="1252" t="s">
        <v>723</v>
      </c>
    </row>
    <row r="94" spans="1:8" s="7" customFormat="1" ht="15.75" x14ac:dyDescent="0.25">
      <c r="A94" s="829">
        <v>82</v>
      </c>
      <c r="B94" s="515" t="s">
        <v>891</v>
      </c>
      <c r="C94" s="1202" t="s">
        <v>890</v>
      </c>
      <c r="D94" s="545" t="s">
        <v>44</v>
      </c>
      <c r="F94" s="829">
        <v>82</v>
      </c>
      <c r="G94" s="1162" t="s">
        <v>593</v>
      </c>
      <c r="H94" s="1156" t="s">
        <v>723</v>
      </c>
    </row>
    <row r="95" spans="1:8" s="7" customFormat="1" ht="15.75" x14ac:dyDescent="0.25">
      <c r="A95" s="829">
        <v>83</v>
      </c>
      <c r="B95" s="9" t="s">
        <v>20</v>
      </c>
      <c r="C95" s="1245">
        <v>1000</v>
      </c>
      <c r="D95" s="545" t="s">
        <v>44</v>
      </c>
      <c r="F95" s="908">
        <v>83</v>
      </c>
      <c r="G95" s="1162" t="s">
        <v>593</v>
      </c>
      <c r="H95" s="1156" t="s">
        <v>723</v>
      </c>
    </row>
    <row r="96" spans="1:8" s="7" customFormat="1" ht="15.75" x14ac:dyDescent="0.25">
      <c r="A96" s="829">
        <v>84</v>
      </c>
      <c r="B96" s="9" t="s">
        <v>893</v>
      </c>
      <c r="C96" s="1201" t="s">
        <v>894</v>
      </c>
      <c r="D96" s="545" t="s">
        <v>44</v>
      </c>
      <c r="F96" s="829">
        <v>84</v>
      </c>
      <c r="G96" s="1162" t="s">
        <v>593</v>
      </c>
      <c r="H96" s="1160" t="s">
        <v>723</v>
      </c>
    </row>
    <row r="97" spans="1:8" s="7" customFormat="1" ht="15.75" x14ac:dyDescent="0.25">
      <c r="A97" s="829">
        <v>85</v>
      </c>
      <c r="B97" s="3" t="s">
        <v>21</v>
      </c>
      <c r="C97" s="1263" t="s">
        <v>943</v>
      </c>
      <c r="D97" s="545" t="s">
        <v>43</v>
      </c>
      <c r="F97" s="908">
        <v>85</v>
      </c>
      <c r="G97" s="1162" t="s">
        <v>593</v>
      </c>
      <c r="H97" s="1156" t="s">
        <v>723</v>
      </c>
    </row>
    <row r="98" spans="1:8" s="7" customFormat="1" ht="15.75" x14ac:dyDescent="0.25">
      <c r="A98" s="829">
        <v>86</v>
      </c>
      <c r="B98" s="3" t="s">
        <v>22</v>
      </c>
      <c r="C98" s="1201" t="s">
        <v>160</v>
      </c>
      <c r="D98" s="545" t="s">
        <v>43</v>
      </c>
      <c r="F98" s="908">
        <v>86</v>
      </c>
      <c r="G98" s="1162" t="s">
        <v>593</v>
      </c>
      <c r="H98" s="1160" t="s">
        <v>723</v>
      </c>
    </row>
    <row r="99" spans="1:8" s="7" customFormat="1" ht="15.75" x14ac:dyDescent="0.25">
      <c r="A99" s="829">
        <v>87</v>
      </c>
      <c r="B99" s="3" t="s">
        <v>23</v>
      </c>
      <c r="C99" s="1119">
        <f>C84</f>
        <v>5900</v>
      </c>
      <c r="D99" s="545" t="s">
        <v>44</v>
      </c>
      <c r="F99" s="908">
        <v>87</v>
      </c>
      <c r="G99" s="1162" t="s">
        <v>593</v>
      </c>
      <c r="H99" s="1160" t="s">
        <v>723</v>
      </c>
    </row>
    <row r="100" spans="1:8" s="7" customFormat="1" ht="15.75" x14ac:dyDescent="0.25">
      <c r="A100" s="829">
        <v>88</v>
      </c>
      <c r="B100" s="3" t="s">
        <v>24</v>
      </c>
      <c r="C100" s="1119">
        <f>C95*C99</f>
        <v>5900000</v>
      </c>
      <c r="D100" s="545" t="s">
        <v>44</v>
      </c>
      <c r="F100" s="908">
        <v>88</v>
      </c>
      <c r="G100" s="1162" t="s">
        <v>593</v>
      </c>
      <c r="H100" s="1160" t="s">
        <v>723</v>
      </c>
    </row>
    <row r="101" spans="1:8" s="7" customFormat="1" ht="15.75" x14ac:dyDescent="0.25">
      <c r="A101" s="829">
        <v>89</v>
      </c>
      <c r="B101" s="3" t="s">
        <v>25</v>
      </c>
      <c r="C101" s="1263" t="s">
        <v>943</v>
      </c>
      <c r="D101" s="545" t="s">
        <v>44</v>
      </c>
      <c r="F101" s="908">
        <v>89</v>
      </c>
      <c r="G101" s="1162" t="s">
        <v>593</v>
      </c>
      <c r="H101" s="1156" t="s">
        <v>723</v>
      </c>
    </row>
    <row r="102" spans="1:8" s="7" customFormat="1" ht="15.75" x14ac:dyDescent="0.25">
      <c r="A102" s="829">
        <v>90</v>
      </c>
      <c r="B102" s="3" t="s">
        <v>26</v>
      </c>
      <c r="C102" s="1263" t="s">
        <v>943</v>
      </c>
      <c r="D102" s="545" t="s">
        <v>44</v>
      </c>
      <c r="F102" s="908">
        <v>90</v>
      </c>
      <c r="G102" s="1162" t="s">
        <v>593</v>
      </c>
      <c r="H102" s="1156" t="s">
        <v>723</v>
      </c>
    </row>
    <row r="103" spans="1:8" s="7" customFormat="1" ht="15.75" x14ac:dyDescent="0.25">
      <c r="A103" s="829">
        <v>91</v>
      </c>
      <c r="B103" s="3" t="s">
        <v>27</v>
      </c>
      <c r="C103" s="1263" t="s">
        <v>943</v>
      </c>
      <c r="D103" s="545" t="s">
        <v>44</v>
      </c>
      <c r="F103" s="908">
        <v>91</v>
      </c>
      <c r="G103" s="1162" t="s">
        <v>593</v>
      </c>
      <c r="H103" s="1160" t="s">
        <v>723</v>
      </c>
    </row>
    <row r="104" spans="1:8" s="7" customFormat="1" ht="15.75" x14ac:dyDescent="0.25">
      <c r="A104" s="829">
        <v>92</v>
      </c>
      <c r="B104" s="3" t="s">
        <v>28</v>
      </c>
      <c r="C104" s="1263" t="s">
        <v>943</v>
      </c>
      <c r="D104" s="545" t="s">
        <v>44</v>
      </c>
      <c r="F104" s="908">
        <v>92</v>
      </c>
      <c r="G104" s="1162" t="s">
        <v>593</v>
      </c>
      <c r="H104" s="1160" t="s">
        <v>723</v>
      </c>
    </row>
    <row r="105" spans="1:8" s="7" customFormat="1" ht="15.75" x14ac:dyDescent="0.25">
      <c r="A105" s="829">
        <v>93</v>
      </c>
      <c r="B105" s="3" t="s">
        <v>75</v>
      </c>
      <c r="C105" s="1263" t="s">
        <v>943</v>
      </c>
      <c r="D105" s="545" t="s">
        <v>44</v>
      </c>
      <c r="F105" s="908">
        <v>93</v>
      </c>
      <c r="G105" s="1162" t="s">
        <v>593</v>
      </c>
      <c r="H105" s="203" t="s">
        <v>723</v>
      </c>
    </row>
    <row r="106" spans="1:8" s="7" customFormat="1" ht="15.75" x14ac:dyDescent="0.25">
      <c r="A106" s="829">
        <v>94</v>
      </c>
      <c r="B106" s="3" t="s">
        <v>74</v>
      </c>
      <c r="C106" s="1263" t="s">
        <v>943</v>
      </c>
      <c r="D106" s="545" t="s">
        <v>44</v>
      </c>
      <c r="F106" s="908">
        <v>94</v>
      </c>
      <c r="G106" s="1162" t="s">
        <v>593</v>
      </c>
      <c r="H106" s="203" t="s">
        <v>723</v>
      </c>
    </row>
    <row r="107" spans="1:8" s="7" customFormat="1" ht="15.75" x14ac:dyDescent="0.25">
      <c r="A107" s="829">
        <v>95</v>
      </c>
      <c r="B107" s="9" t="s">
        <v>38</v>
      </c>
      <c r="C107" s="1263" t="s">
        <v>943</v>
      </c>
      <c r="D107" s="545" t="s">
        <v>44</v>
      </c>
      <c r="F107" s="908">
        <v>95</v>
      </c>
      <c r="G107" s="1162" t="s">
        <v>593</v>
      </c>
      <c r="H107" s="1181" t="s">
        <v>723</v>
      </c>
    </row>
    <row r="108" spans="1:8" s="7" customFormat="1" ht="15.75" x14ac:dyDescent="0.25">
      <c r="A108" s="16">
        <v>96</v>
      </c>
      <c r="B108" s="10" t="s">
        <v>36</v>
      </c>
      <c r="C108" s="39"/>
      <c r="D108" s="545" t="s">
        <v>44</v>
      </c>
      <c r="F108" s="908">
        <v>96</v>
      </c>
      <c r="G108" s="1162" t="s">
        <v>593</v>
      </c>
      <c r="H108" s="1181" t="s">
        <v>723</v>
      </c>
    </row>
    <row r="109" spans="1:8" s="7" customFormat="1" ht="15.75" x14ac:dyDescent="0.25">
      <c r="A109" s="16">
        <v>97</v>
      </c>
      <c r="B109" s="10" t="s">
        <v>32</v>
      </c>
      <c r="C109" s="39"/>
      <c r="D109" s="545" t="s">
        <v>44</v>
      </c>
      <c r="F109" s="908">
        <v>97</v>
      </c>
      <c r="G109" s="1162" t="s">
        <v>593</v>
      </c>
      <c r="H109" s="1186" t="s">
        <v>723</v>
      </c>
    </row>
    <row r="110" spans="1:8" s="7" customFormat="1" ht="15.75" x14ac:dyDescent="0.25">
      <c r="A110" s="203">
        <v>98</v>
      </c>
      <c r="B110" s="526" t="s">
        <v>39</v>
      </c>
      <c r="C110" s="1201" t="s">
        <v>47</v>
      </c>
      <c r="D110" s="934" t="s">
        <v>130</v>
      </c>
      <c r="F110" s="908">
        <v>98</v>
      </c>
      <c r="G110" s="1195" t="s">
        <v>48</v>
      </c>
      <c r="H110" s="203" t="s">
        <v>130</v>
      </c>
    </row>
    <row r="111" spans="1:8" s="7" customFormat="1" ht="16.5" thickBot="1" x14ac:dyDescent="0.3">
      <c r="A111" s="203">
        <v>99</v>
      </c>
      <c r="B111" s="526" t="s">
        <v>29</v>
      </c>
      <c r="C111" s="1201" t="s">
        <v>117</v>
      </c>
      <c r="D111" s="937" t="s">
        <v>130</v>
      </c>
      <c r="F111" s="908">
        <v>99</v>
      </c>
      <c r="G111" s="1162" t="s">
        <v>593</v>
      </c>
      <c r="H111" s="203" t="s">
        <v>723</v>
      </c>
    </row>
    <row r="112" spans="1:8" s="7" customFormat="1" ht="15.75" x14ac:dyDescent="0.25">
      <c r="A112" s="134" t="s">
        <v>122</v>
      </c>
      <c r="C112" s="63">
        <v>37</v>
      </c>
      <c r="D112" s="53"/>
      <c r="F112" s="134"/>
      <c r="G112" s="63">
        <v>8</v>
      </c>
      <c r="H112" s="63"/>
    </row>
    <row r="113" spans="3:6" s="7" customFormat="1" ht="15.75" x14ac:dyDescent="0.25">
      <c r="C113" s="152"/>
      <c r="D113" s="54"/>
      <c r="F113" s="159"/>
    </row>
    <row r="114" spans="3:6" s="7" customFormat="1" ht="15.75" x14ac:dyDescent="0.25">
      <c r="D114" s="226"/>
      <c r="F114" s="159"/>
    </row>
    <row r="115" spans="3:6" s="7" customFormat="1" ht="15.75" x14ac:dyDescent="0.25">
      <c r="D115" s="226"/>
      <c r="F115" s="1200"/>
    </row>
    <row r="116" spans="3:6" s="7" customFormat="1" ht="15.75" x14ac:dyDescent="0.25">
      <c r="D116" s="226"/>
      <c r="F116" s="1200"/>
    </row>
    <row r="117" spans="3:6" s="7" customFormat="1" x14ac:dyDescent="0.25">
      <c r="D117" s="226"/>
      <c r="F117" s="168"/>
    </row>
    <row r="118" spans="3:6" s="7" customFormat="1" x14ac:dyDescent="0.25">
      <c r="D118" s="226"/>
    </row>
    <row r="119" spans="3:6" s="7" customFormat="1" x14ac:dyDescent="0.25">
      <c r="D119" s="226"/>
    </row>
    <row r="120" spans="3:6" s="7" customFormat="1" x14ac:dyDescent="0.25">
      <c r="D120" s="226"/>
    </row>
    <row r="121" spans="3:6" s="7" customFormat="1" x14ac:dyDescent="0.25">
      <c r="D121" s="226"/>
    </row>
    <row r="122" spans="3:6" s="7" customFormat="1" x14ac:dyDescent="0.25">
      <c r="D122" s="226"/>
    </row>
    <row r="123" spans="3:6" s="7" customFormat="1" x14ac:dyDescent="0.25">
      <c r="D123" s="226"/>
    </row>
    <row r="124" spans="3:6" s="7" customFormat="1" x14ac:dyDescent="0.25">
      <c r="D124" s="226"/>
    </row>
  </sheetData>
  <mergeCells count="10">
    <mergeCell ref="E1:G3"/>
    <mergeCell ref="A27:C27"/>
    <mergeCell ref="F24:G24"/>
    <mergeCell ref="F25:G25"/>
    <mergeCell ref="F11:G11"/>
    <mergeCell ref="F10:G10"/>
    <mergeCell ref="F17:G17"/>
    <mergeCell ref="E27:K27"/>
    <mergeCell ref="F20:G20"/>
    <mergeCell ref="F21:G21"/>
  </mergeCells>
  <pageMargins left="0.23622047244094491" right="0.23622047244094491" top="0.19685039370078741" bottom="0.15748031496062992" header="0.11811023622047245" footer="0.11811023622047245"/>
  <pageSetup paperSize="9" scale="42"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J36"/>
  <sheetViews>
    <sheetView workbookViewId="0">
      <selection activeCell="D30" sqref="D30"/>
    </sheetView>
  </sheetViews>
  <sheetFormatPr defaultRowHeight="15" x14ac:dyDescent="0.25"/>
  <cols>
    <col min="1" max="1" width="11.42578125" bestFit="1" customWidth="1"/>
    <col min="2" max="2" width="3.28515625" customWidth="1"/>
    <col min="3" max="3" width="3" bestFit="1" customWidth="1"/>
    <col min="5" max="5" width="2.7109375" customWidth="1"/>
    <col min="6" max="6" width="3" bestFit="1" customWidth="1"/>
    <col min="8" max="8" width="2.7109375" customWidth="1"/>
    <col min="9" max="9" width="3" bestFit="1" customWidth="1"/>
  </cols>
  <sheetData>
    <row r="1" spans="1:10" ht="21" x14ac:dyDescent="0.25">
      <c r="C1" s="2685" t="s">
        <v>621</v>
      </c>
      <c r="D1" s="2685"/>
      <c r="F1" s="2685" t="s">
        <v>620</v>
      </c>
      <c r="G1" s="2685"/>
      <c r="I1" s="2685" t="s">
        <v>622</v>
      </c>
      <c r="J1" s="2685"/>
    </row>
    <row r="2" spans="1:10" x14ac:dyDescent="0.25">
      <c r="A2" t="s">
        <v>623</v>
      </c>
      <c r="C2" s="46"/>
      <c r="I2" s="592">
        <v>1</v>
      </c>
      <c r="J2" s="569"/>
    </row>
    <row r="3" spans="1:10" x14ac:dyDescent="0.25">
      <c r="A3" t="s">
        <v>624</v>
      </c>
      <c r="C3" s="309"/>
      <c r="D3" s="8"/>
      <c r="I3" s="590">
        <v>2</v>
      </c>
      <c r="J3" s="593"/>
    </row>
    <row r="4" spans="1:10" x14ac:dyDescent="0.25">
      <c r="A4" t="s">
        <v>625</v>
      </c>
      <c r="C4" s="565">
        <v>1</v>
      </c>
      <c r="D4" s="570"/>
      <c r="I4" s="590">
        <v>3</v>
      </c>
      <c r="J4" s="594"/>
    </row>
    <row r="5" spans="1:10" x14ac:dyDescent="0.25">
      <c r="A5" t="s">
        <v>626</v>
      </c>
      <c r="C5" s="562">
        <v>2</v>
      </c>
      <c r="D5" s="563"/>
      <c r="I5" s="590">
        <v>4</v>
      </c>
      <c r="J5" s="593"/>
    </row>
    <row r="6" spans="1:10" ht="15.75" thickBot="1" x14ac:dyDescent="0.3">
      <c r="A6" s="607" t="s">
        <v>627</v>
      </c>
      <c r="B6" s="607"/>
      <c r="C6" s="580">
        <v>3</v>
      </c>
      <c r="D6" s="608"/>
      <c r="E6" s="607"/>
      <c r="F6" s="581">
        <v>1</v>
      </c>
      <c r="G6" s="626" t="s">
        <v>99</v>
      </c>
      <c r="H6" s="607"/>
      <c r="I6" s="595">
        <v>5</v>
      </c>
      <c r="J6" s="596"/>
    </row>
    <row r="7" spans="1:10" x14ac:dyDescent="0.25">
      <c r="A7" s="561" t="s">
        <v>628</v>
      </c>
      <c r="B7" s="561"/>
      <c r="C7" s="564">
        <v>4</v>
      </c>
      <c r="D7" s="599"/>
      <c r="E7" s="561"/>
      <c r="F7" s="564">
        <v>2</v>
      </c>
      <c r="G7" s="606"/>
      <c r="H7" s="561"/>
      <c r="I7" s="588">
        <v>6</v>
      </c>
      <c r="J7" s="589"/>
    </row>
    <row r="8" spans="1:10" ht="15.75" thickBot="1" x14ac:dyDescent="0.3">
      <c r="A8" s="610" t="s">
        <v>629</v>
      </c>
      <c r="B8" s="610"/>
      <c r="C8" s="581">
        <v>5</v>
      </c>
      <c r="D8" s="605"/>
      <c r="E8" s="610"/>
      <c r="F8" s="611">
        <v>3</v>
      </c>
      <c r="G8" s="605"/>
      <c r="H8" s="610"/>
      <c r="I8" s="597">
        <v>7</v>
      </c>
      <c r="J8" s="598"/>
    </row>
    <row r="9" spans="1:10" x14ac:dyDescent="0.25">
      <c r="A9" t="s">
        <v>623</v>
      </c>
      <c r="C9" s="564">
        <v>6</v>
      </c>
      <c r="D9" s="609"/>
      <c r="F9" s="562">
        <v>4</v>
      </c>
      <c r="G9" s="584"/>
      <c r="I9" s="587">
        <v>8</v>
      </c>
      <c r="J9" s="586"/>
    </row>
    <row r="10" spans="1:10" x14ac:dyDescent="0.25">
      <c r="A10" t="s">
        <v>624</v>
      </c>
      <c r="C10" s="565">
        <v>7</v>
      </c>
      <c r="D10" s="566"/>
      <c r="F10" s="565">
        <v>5</v>
      </c>
      <c r="G10" s="571"/>
      <c r="I10" s="590">
        <v>9</v>
      </c>
      <c r="J10" s="569"/>
    </row>
    <row r="11" spans="1:10" x14ac:dyDescent="0.25">
      <c r="A11" t="s">
        <v>625</v>
      </c>
      <c r="C11" s="565">
        <v>8</v>
      </c>
      <c r="D11" s="567"/>
      <c r="F11" s="565">
        <v>6</v>
      </c>
      <c r="G11" s="571"/>
      <c r="I11" s="590">
        <v>10</v>
      </c>
      <c r="J11" s="569"/>
    </row>
    <row r="12" spans="1:10" x14ac:dyDescent="0.25">
      <c r="A12" t="s">
        <v>626</v>
      </c>
      <c r="C12" s="565">
        <v>9</v>
      </c>
      <c r="D12" s="571"/>
      <c r="F12" s="565">
        <v>7</v>
      </c>
      <c r="G12" s="571"/>
      <c r="I12" s="590">
        <v>11</v>
      </c>
      <c r="J12" s="569"/>
    </row>
    <row r="13" spans="1:10" ht="15.75" thickBot="1" x14ac:dyDescent="0.3">
      <c r="A13" s="607" t="s">
        <v>627</v>
      </c>
      <c r="B13" s="607"/>
      <c r="C13" s="580">
        <v>10</v>
      </c>
      <c r="D13" s="623"/>
      <c r="E13" s="607"/>
      <c r="F13" s="581">
        <v>8</v>
      </c>
      <c r="G13" s="625" t="s">
        <v>630</v>
      </c>
      <c r="H13" s="607"/>
      <c r="I13" s="595">
        <v>12</v>
      </c>
      <c r="J13" s="600"/>
    </row>
    <row r="14" spans="1:10" x14ac:dyDescent="0.25">
      <c r="A14" s="561" t="s">
        <v>628</v>
      </c>
      <c r="B14" s="561"/>
      <c r="C14" s="564">
        <v>11</v>
      </c>
      <c r="D14" s="599"/>
      <c r="E14" s="561"/>
      <c r="F14" s="564">
        <v>9</v>
      </c>
      <c r="G14" s="599"/>
      <c r="H14" s="561"/>
      <c r="I14" s="588">
        <v>13</v>
      </c>
      <c r="J14" s="599"/>
    </row>
    <row r="15" spans="1:10" ht="15.75" thickBot="1" x14ac:dyDescent="0.3">
      <c r="A15" s="610" t="s">
        <v>629</v>
      </c>
      <c r="B15" s="610"/>
      <c r="C15" s="581">
        <v>12</v>
      </c>
      <c r="D15" s="605"/>
      <c r="E15" s="610"/>
      <c r="F15" s="581">
        <v>10</v>
      </c>
      <c r="G15" s="605"/>
      <c r="H15" s="610"/>
      <c r="I15" s="597">
        <v>14</v>
      </c>
      <c r="J15" s="601"/>
    </row>
    <row r="16" spans="1:10" x14ac:dyDescent="0.25">
      <c r="A16" t="s">
        <v>623</v>
      </c>
      <c r="C16" s="568">
        <v>13</v>
      </c>
      <c r="D16" s="624"/>
      <c r="F16" s="568">
        <v>11</v>
      </c>
      <c r="G16" s="613"/>
      <c r="I16" s="585">
        <v>15</v>
      </c>
      <c r="J16" s="591"/>
    </row>
    <row r="17" spans="1:10" x14ac:dyDescent="0.25">
      <c r="A17" t="s">
        <v>624</v>
      </c>
      <c r="C17" s="565">
        <v>14</v>
      </c>
      <c r="D17" s="571"/>
      <c r="F17" s="562">
        <v>12</v>
      </c>
      <c r="G17" s="567"/>
      <c r="I17" s="590">
        <v>16</v>
      </c>
      <c r="J17" s="593"/>
    </row>
    <row r="18" spans="1:10" x14ac:dyDescent="0.25">
      <c r="A18" t="s">
        <v>625</v>
      </c>
      <c r="C18" s="565">
        <v>15</v>
      </c>
      <c r="D18" s="573"/>
      <c r="F18" s="565">
        <v>13</v>
      </c>
      <c r="G18" s="567"/>
      <c r="I18" s="590">
        <v>17</v>
      </c>
      <c r="J18" s="569"/>
    </row>
    <row r="19" spans="1:10" x14ac:dyDescent="0.25">
      <c r="A19" t="s">
        <v>626</v>
      </c>
      <c r="C19" s="565">
        <v>16</v>
      </c>
      <c r="D19" s="572"/>
      <c r="F19" s="565">
        <v>14</v>
      </c>
      <c r="G19" s="566"/>
      <c r="I19" s="590">
        <v>18</v>
      </c>
      <c r="J19" s="593"/>
    </row>
    <row r="20" spans="1:10" ht="15.75" thickBot="1" x14ac:dyDescent="0.3">
      <c r="A20" s="607" t="s">
        <v>627</v>
      </c>
      <c r="B20" s="607"/>
      <c r="C20" s="616">
        <v>17</v>
      </c>
      <c r="D20" s="612"/>
      <c r="E20" s="607"/>
      <c r="F20" s="580">
        <v>15</v>
      </c>
      <c r="G20" s="604"/>
      <c r="H20" s="607"/>
      <c r="I20" s="595">
        <v>19</v>
      </c>
      <c r="J20" s="602"/>
    </row>
    <row r="21" spans="1:10" x14ac:dyDescent="0.25">
      <c r="A21" s="561" t="s">
        <v>628</v>
      </c>
      <c r="B21" s="561"/>
      <c r="C21" s="564">
        <v>18</v>
      </c>
      <c r="D21" s="614"/>
      <c r="E21" s="561"/>
      <c r="F21" s="564">
        <v>16</v>
      </c>
      <c r="G21" s="615"/>
      <c r="H21" s="561"/>
      <c r="I21" s="588">
        <v>20</v>
      </c>
      <c r="J21" s="599"/>
    </row>
    <row r="22" spans="1:10" ht="15.75" thickBot="1" x14ac:dyDescent="0.3">
      <c r="A22" s="610" t="s">
        <v>629</v>
      </c>
      <c r="B22" s="610"/>
      <c r="C22" s="581">
        <v>19</v>
      </c>
      <c r="D22" s="617"/>
      <c r="E22" s="610"/>
      <c r="F22" s="581">
        <v>17</v>
      </c>
      <c r="G22" s="618"/>
      <c r="H22" s="610"/>
      <c r="I22" s="597">
        <v>21</v>
      </c>
      <c r="J22" s="603"/>
    </row>
    <row r="23" spans="1:10" x14ac:dyDescent="0.25">
      <c r="A23" t="s">
        <v>623</v>
      </c>
      <c r="C23" s="574">
        <v>20</v>
      </c>
      <c r="D23" s="584"/>
      <c r="E23" s="7"/>
      <c r="F23" s="574">
        <v>18</v>
      </c>
      <c r="G23" s="575"/>
      <c r="H23" s="7"/>
      <c r="I23" s="585">
        <v>22</v>
      </c>
      <c r="J23" s="584"/>
    </row>
    <row r="24" spans="1:10" x14ac:dyDescent="0.25">
      <c r="A24" t="s">
        <v>624</v>
      </c>
      <c r="C24" s="662">
        <v>21</v>
      </c>
      <c r="D24" s="566"/>
      <c r="E24" s="7"/>
      <c r="F24" s="664">
        <v>19</v>
      </c>
      <c r="G24" s="575"/>
      <c r="H24" s="7"/>
      <c r="I24" s="592">
        <v>23</v>
      </c>
      <c r="J24" s="593"/>
    </row>
    <row r="25" spans="1:10" x14ac:dyDescent="0.25">
      <c r="A25" t="s">
        <v>625</v>
      </c>
      <c r="C25" s="662">
        <v>22</v>
      </c>
      <c r="D25" s="566"/>
      <c r="E25" s="7"/>
      <c r="F25" s="662">
        <v>20</v>
      </c>
      <c r="G25" s="576"/>
      <c r="H25" s="7"/>
      <c r="I25" s="592">
        <v>24</v>
      </c>
      <c r="J25" s="566"/>
    </row>
    <row r="26" spans="1:10" x14ac:dyDescent="0.25">
      <c r="A26" t="s">
        <v>626</v>
      </c>
      <c r="C26" s="662">
        <v>23</v>
      </c>
      <c r="D26" s="566"/>
      <c r="E26" s="7"/>
      <c r="F26" s="574">
        <v>21</v>
      </c>
      <c r="G26" s="575"/>
      <c r="H26" s="7"/>
      <c r="I26" s="592">
        <v>25</v>
      </c>
      <c r="J26" s="566"/>
    </row>
    <row r="27" spans="1:10" ht="15.75" thickBot="1" x14ac:dyDescent="0.3">
      <c r="A27" s="607" t="s">
        <v>627</v>
      </c>
      <c r="B27" s="607"/>
      <c r="C27" s="616">
        <v>24</v>
      </c>
      <c r="D27" s="608"/>
      <c r="E27" s="665"/>
      <c r="F27" s="616">
        <v>22</v>
      </c>
      <c r="G27" s="619"/>
      <c r="H27" s="665"/>
      <c r="I27" s="287">
        <v>26</v>
      </c>
      <c r="J27" s="604"/>
    </row>
    <row r="28" spans="1:10" x14ac:dyDescent="0.25">
      <c r="A28" s="561" t="s">
        <v>628</v>
      </c>
      <c r="B28" s="561"/>
      <c r="C28" s="564">
        <v>25</v>
      </c>
      <c r="D28" s="599"/>
      <c r="E28" s="561"/>
      <c r="F28" s="564">
        <v>23</v>
      </c>
      <c r="G28" s="614"/>
      <c r="H28" s="561"/>
      <c r="I28" s="588">
        <v>27</v>
      </c>
      <c r="J28" s="599"/>
    </row>
    <row r="29" spans="1:10" ht="15.75" thickBot="1" x14ac:dyDescent="0.3">
      <c r="A29" s="610" t="s">
        <v>629</v>
      </c>
      <c r="B29" s="610"/>
      <c r="C29" s="581">
        <v>26</v>
      </c>
      <c r="D29" s="620"/>
      <c r="E29" s="610"/>
      <c r="F29" s="581">
        <v>24</v>
      </c>
      <c r="G29" s="621"/>
      <c r="H29" s="610"/>
      <c r="I29" s="597">
        <v>28</v>
      </c>
      <c r="J29" s="605"/>
    </row>
    <row r="30" spans="1:10" x14ac:dyDescent="0.25">
      <c r="A30" t="s">
        <v>623</v>
      </c>
      <c r="C30" s="574">
        <v>27</v>
      </c>
      <c r="D30" s="575"/>
      <c r="F30" s="574">
        <v>25</v>
      </c>
      <c r="G30" s="577"/>
      <c r="I30" s="587">
        <v>29</v>
      </c>
      <c r="J30" s="591"/>
    </row>
    <row r="31" spans="1:10" x14ac:dyDescent="0.25">
      <c r="A31" t="s">
        <v>624</v>
      </c>
      <c r="C31" s="129">
        <v>28</v>
      </c>
      <c r="D31" s="572"/>
      <c r="F31" s="129">
        <v>26</v>
      </c>
      <c r="G31" s="566"/>
      <c r="I31" s="225">
        <v>30</v>
      </c>
      <c r="J31" s="225"/>
    </row>
    <row r="32" spans="1:10" x14ac:dyDescent="0.25">
      <c r="A32" t="s">
        <v>625</v>
      </c>
      <c r="C32" s="128">
        <v>29</v>
      </c>
      <c r="D32" s="569"/>
      <c r="F32" s="128">
        <v>27</v>
      </c>
      <c r="G32" s="566"/>
    </row>
    <row r="33" spans="1:10" x14ac:dyDescent="0.25">
      <c r="A33" t="s">
        <v>626</v>
      </c>
      <c r="C33" s="128">
        <v>30</v>
      </c>
      <c r="D33" s="569"/>
      <c r="F33" s="128">
        <v>28</v>
      </c>
      <c r="G33" s="577"/>
    </row>
    <row r="34" spans="1:10" ht="15.75" thickBot="1" x14ac:dyDescent="0.3">
      <c r="A34" s="607" t="s">
        <v>627</v>
      </c>
      <c r="B34" s="607"/>
      <c r="C34" s="607"/>
      <c r="D34" s="607"/>
      <c r="E34" s="607"/>
      <c r="F34" s="130">
        <v>29</v>
      </c>
      <c r="G34" s="622"/>
      <c r="H34" s="607"/>
      <c r="I34" s="607"/>
      <c r="J34" s="607"/>
    </row>
    <row r="35" spans="1:10" x14ac:dyDescent="0.25">
      <c r="A35" s="561" t="s">
        <v>628</v>
      </c>
      <c r="B35" s="561"/>
      <c r="C35" s="561"/>
      <c r="D35" s="561"/>
      <c r="E35" s="561"/>
      <c r="F35" s="578">
        <v>30</v>
      </c>
      <c r="G35" s="579"/>
      <c r="H35" s="561"/>
      <c r="I35" s="561"/>
      <c r="J35" s="561"/>
    </row>
    <row r="36" spans="1:10" ht="15.75" thickBot="1" x14ac:dyDescent="0.3">
      <c r="A36" s="610" t="s">
        <v>629</v>
      </c>
      <c r="B36" s="610"/>
      <c r="C36" s="610"/>
      <c r="D36" s="610"/>
      <c r="E36" s="610"/>
      <c r="F36" s="582">
        <v>31</v>
      </c>
      <c r="G36" s="583"/>
      <c r="H36" s="610"/>
      <c r="I36" s="610"/>
      <c r="J36" s="610"/>
    </row>
  </sheetData>
  <mergeCells count="3">
    <mergeCell ref="C1:D1"/>
    <mergeCell ref="F1:G1"/>
    <mergeCell ref="I1:J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4:J152"/>
  <sheetViews>
    <sheetView zoomScale="75" zoomScaleNormal="75" workbookViewId="0">
      <selection activeCell="A8" sqref="A8:C8"/>
    </sheetView>
  </sheetViews>
  <sheetFormatPr defaultColWidth="9.140625" defaultRowHeight="15.75" x14ac:dyDescent="0.25"/>
  <cols>
    <col min="1" max="1" width="7.7109375" style="7" customWidth="1"/>
    <col min="2" max="2" width="54.7109375" style="7" customWidth="1"/>
    <col min="3" max="3" width="75.7109375" style="7" customWidth="1"/>
    <col min="4" max="4" width="3.28515625" style="226" customWidth="1"/>
    <col min="5" max="5" width="13.85546875" style="139" customWidth="1"/>
    <col min="6" max="6" width="32.85546875" style="134" customWidth="1"/>
    <col min="7" max="7" width="9.140625" style="7"/>
    <col min="8" max="8" width="6.85546875" style="7" customWidth="1"/>
    <col min="9" max="9" width="76.7109375" style="7" customWidth="1"/>
    <col min="10" max="10" width="8.7109375" style="139" customWidth="1"/>
    <col min="11" max="16384" width="9.140625" style="7"/>
  </cols>
  <sheetData>
    <row r="4" spans="1:10" ht="18" x14ac:dyDescent="0.25">
      <c r="B4" s="1001" t="s">
        <v>1164</v>
      </c>
      <c r="D4" s="7"/>
    </row>
    <row r="8" spans="1:10" s="134" customFormat="1" x14ac:dyDescent="0.25">
      <c r="A8" s="2198" t="s">
        <v>131</v>
      </c>
      <c r="B8" s="2198"/>
      <c r="C8" s="2198"/>
      <c r="D8" s="53"/>
      <c r="E8" s="1716"/>
      <c r="J8" s="815"/>
    </row>
    <row r="9" spans="1:10" s="134" customFormat="1" x14ac:dyDescent="0.25">
      <c r="A9" s="908">
        <v>1</v>
      </c>
      <c r="B9" s="710" t="s">
        <v>127</v>
      </c>
      <c r="C9" s="1353" t="s">
        <v>137</v>
      </c>
      <c r="D9" s="53"/>
      <c r="E9" s="1716"/>
      <c r="J9" s="815"/>
    </row>
    <row r="10" spans="1:10" x14ac:dyDescent="0.25">
      <c r="A10" s="908">
        <v>2</v>
      </c>
      <c r="B10" s="710" t="s">
        <v>90</v>
      </c>
      <c r="C10" s="2046" t="s">
        <v>94</v>
      </c>
      <c r="E10" s="1717" t="s">
        <v>95</v>
      </c>
      <c r="F10" s="805" t="s">
        <v>93</v>
      </c>
      <c r="G10" s="169"/>
    </row>
    <row r="11" spans="1:10" x14ac:dyDescent="0.25">
      <c r="A11" s="908">
        <v>3</v>
      </c>
      <c r="B11" s="710" t="s">
        <v>91</v>
      </c>
      <c r="C11" s="2061" t="s">
        <v>329</v>
      </c>
      <c r="E11" s="1717" t="s">
        <v>95</v>
      </c>
      <c r="F11" s="1284" t="s">
        <v>328</v>
      </c>
      <c r="G11" s="678"/>
    </row>
    <row r="12" spans="1:10" x14ac:dyDescent="0.25">
      <c r="A12" s="908">
        <v>4</v>
      </c>
      <c r="B12" s="710" t="s">
        <v>101</v>
      </c>
      <c r="C12" s="2060">
        <v>43941</v>
      </c>
      <c r="E12" s="1718"/>
      <c r="F12" s="143"/>
      <c r="G12" s="168"/>
    </row>
    <row r="13" spans="1:10" x14ac:dyDescent="0.25">
      <c r="A13" s="908">
        <v>5</v>
      </c>
      <c r="B13" s="710" t="s">
        <v>123</v>
      </c>
      <c r="C13" s="668">
        <v>0.45520833333333338</v>
      </c>
      <c r="E13" s="1718"/>
      <c r="F13" s="143"/>
      <c r="G13" s="168"/>
    </row>
    <row r="14" spans="1:10" x14ac:dyDescent="0.25">
      <c r="A14" s="908">
        <v>6</v>
      </c>
      <c r="B14" s="710" t="s">
        <v>124</v>
      </c>
      <c r="C14" s="1548" t="s">
        <v>1065</v>
      </c>
      <c r="E14" s="1719" t="s">
        <v>219</v>
      </c>
      <c r="F14" s="805" t="s">
        <v>1064</v>
      </c>
      <c r="G14" s="169"/>
    </row>
    <row r="15" spans="1:10" x14ac:dyDescent="0.25">
      <c r="A15" s="908">
        <v>7</v>
      </c>
      <c r="B15" s="710" t="s">
        <v>102</v>
      </c>
      <c r="C15" s="1542">
        <v>43942</v>
      </c>
      <c r="E15" s="1718"/>
      <c r="F15" s="143"/>
      <c r="G15" s="168"/>
    </row>
    <row r="16" spans="1:10" x14ac:dyDescent="0.25">
      <c r="A16" s="908">
        <v>8</v>
      </c>
      <c r="B16" s="710" t="s">
        <v>103</v>
      </c>
      <c r="C16" s="1542">
        <v>43943</v>
      </c>
      <c r="E16" s="1718"/>
      <c r="F16" s="143"/>
      <c r="G16" s="168"/>
    </row>
    <row r="17" spans="1:10" x14ac:dyDescent="0.25">
      <c r="A17" s="2188">
        <v>9</v>
      </c>
      <c r="B17" s="2190" t="s">
        <v>85</v>
      </c>
      <c r="C17" s="2192" t="s">
        <v>1066</v>
      </c>
      <c r="E17" s="1717" t="s">
        <v>180</v>
      </c>
      <c r="F17" s="261" t="s">
        <v>92</v>
      </c>
      <c r="G17" s="679"/>
      <c r="I17" s="1071"/>
    </row>
    <row r="18" spans="1:10" x14ac:dyDescent="0.25">
      <c r="A18" s="2189"/>
      <c r="B18" s="2191"/>
      <c r="C18" s="2193"/>
      <c r="E18" s="1717" t="s">
        <v>181</v>
      </c>
      <c r="F18" s="805" t="s">
        <v>119</v>
      </c>
      <c r="G18" s="169"/>
    </row>
    <row r="19" spans="1:10" x14ac:dyDescent="0.25">
      <c r="A19" s="908">
        <v>10</v>
      </c>
      <c r="B19" s="710" t="s">
        <v>86</v>
      </c>
      <c r="C19" s="1543">
        <v>10000000</v>
      </c>
      <c r="E19" s="1720"/>
      <c r="F19" s="143"/>
      <c r="G19" s="168"/>
    </row>
    <row r="20" spans="1:10" x14ac:dyDescent="0.25">
      <c r="A20" s="908">
        <v>11</v>
      </c>
      <c r="B20" s="710" t="s">
        <v>87</v>
      </c>
      <c r="C20" s="1543">
        <f>(C19*(F20/100))+(C19*((5.15*193)/(100*365)))</f>
        <v>17912315.06849315</v>
      </c>
      <c r="E20" s="1721" t="s">
        <v>100</v>
      </c>
      <c r="F20" s="1679">
        <v>176.4</v>
      </c>
      <c r="G20" s="680"/>
    </row>
    <row r="21" spans="1:10" x14ac:dyDescent="0.25">
      <c r="A21" s="908">
        <v>12</v>
      </c>
      <c r="B21" s="710" t="s">
        <v>83</v>
      </c>
      <c r="C21" s="1543">
        <f>C20</f>
        <v>17912315.06849315</v>
      </c>
      <c r="D21" s="1420"/>
      <c r="E21" s="1722"/>
      <c r="F21" s="1710"/>
      <c r="G21" s="168"/>
    </row>
    <row r="22" spans="1:10" x14ac:dyDescent="0.25">
      <c r="A22" s="908">
        <v>13</v>
      </c>
      <c r="B22" s="710" t="s">
        <v>88</v>
      </c>
      <c r="C22" s="1536" t="s">
        <v>99</v>
      </c>
      <c r="E22" s="1723"/>
      <c r="F22" s="1648"/>
      <c r="G22" s="168"/>
    </row>
    <row r="23" spans="1:10" x14ac:dyDescent="0.25">
      <c r="A23" s="908">
        <v>14</v>
      </c>
      <c r="B23" s="710" t="s">
        <v>82</v>
      </c>
      <c r="C23" s="533">
        <v>-4.8500000000000001E-3</v>
      </c>
      <c r="E23" s="1724"/>
      <c r="F23" s="1689"/>
      <c r="G23" s="168"/>
    </row>
    <row r="24" spans="1:10" x14ac:dyDescent="0.25">
      <c r="A24" s="908">
        <v>15</v>
      </c>
      <c r="B24" s="710" t="s">
        <v>84</v>
      </c>
      <c r="C24" s="1543">
        <f>C21*(1+((C23*(C16-C15))/(100*360)))</f>
        <v>17912312.655306257</v>
      </c>
      <c r="E24" s="1725"/>
      <c r="F24" s="143"/>
      <c r="G24" s="168"/>
    </row>
    <row r="25" spans="1:10" x14ac:dyDescent="0.25">
      <c r="A25" s="908">
        <v>16</v>
      </c>
      <c r="B25" s="710" t="s">
        <v>306</v>
      </c>
      <c r="C25" s="534" t="s">
        <v>1061</v>
      </c>
      <c r="D25" s="1420"/>
      <c r="E25" s="1717" t="s">
        <v>95</v>
      </c>
      <c r="F25" s="1284" t="s">
        <v>203</v>
      </c>
      <c r="G25" s="678"/>
    </row>
    <row r="26" spans="1:10" x14ac:dyDescent="0.25">
      <c r="A26" s="908">
        <v>17</v>
      </c>
      <c r="B26" s="710" t="s">
        <v>13</v>
      </c>
      <c r="C26" s="534" t="s">
        <v>329</v>
      </c>
      <c r="D26" s="162"/>
      <c r="E26" s="1717" t="s">
        <v>95</v>
      </c>
      <c r="F26" s="1284" t="s">
        <v>328</v>
      </c>
      <c r="G26" s="678"/>
      <c r="J26" s="455"/>
    </row>
    <row r="27" spans="1:10" x14ac:dyDescent="0.25">
      <c r="A27" s="1433"/>
      <c r="B27" s="737"/>
      <c r="C27" s="738"/>
      <c r="D27" s="162"/>
      <c r="E27" s="1053"/>
      <c r="F27" s="1709"/>
      <c r="G27" s="1437"/>
      <c r="J27" s="455"/>
    </row>
    <row r="28" spans="1:10" ht="18" x14ac:dyDescent="0.25">
      <c r="A28" s="2235" t="s">
        <v>1055</v>
      </c>
      <c r="B28" s="2235"/>
      <c r="C28" s="2235"/>
      <c r="D28" s="2235"/>
      <c r="E28" s="1053"/>
      <c r="F28" s="2022" t="s">
        <v>795</v>
      </c>
      <c r="G28" s="1437"/>
      <c r="H28" s="2235" t="s">
        <v>1056</v>
      </c>
      <c r="I28" s="2235"/>
    </row>
    <row r="29" spans="1:10" ht="15.75" customHeight="1" x14ac:dyDescent="0.25">
      <c r="A29" s="1423">
        <v>1</v>
      </c>
      <c r="B29" s="515" t="s">
        <v>0</v>
      </c>
      <c r="C29" s="1427" t="s">
        <v>637</v>
      </c>
      <c r="D29" s="203" t="s">
        <v>130</v>
      </c>
      <c r="E29" s="717" t="s">
        <v>273</v>
      </c>
      <c r="F29" s="908">
        <v>1.1399999999999999</v>
      </c>
      <c r="H29" s="1423">
        <v>1</v>
      </c>
      <c r="I29" s="641" t="s">
        <v>655</v>
      </c>
    </row>
    <row r="30" spans="1:10" ht="15.75" customHeight="1" x14ac:dyDescent="0.25">
      <c r="A30" s="1423">
        <v>2</v>
      </c>
      <c r="B30" s="515" t="s">
        <v>1</v>
      </c>
      <c r="C30" s="1436" t="str">
        <f>F10</f>
        <v>MP6I5ZYZBEU3UXPYFY54</v>
      </c>
      <c r="D30" s="203" t="s">
        <v>130</v>
      </c>
      <c r="E30" s="717" t="s">
        <v>273</v>
      </c>
      <c r="F30" s="908">
        <v>4.0999999999999996</v>
      </c>
      <c r="H30" s="1423">
        <v>2</v>
      </c>
      <c r="I30" s="185" t="s">
        <v>328</v>
      </c>
    </row>
    <row r="31" spans="1:10" x14ac:dyDescent="0.25">
      <c r="A31" s="1423">
        <v>3</v>
      </c>
      <c r="B31" s="515" t="s">
        <v>40</v>
      </c>
      <c r="C31" s="1436" t="str">
        <f>F10</f>
        <v>MP6I5ZYZBEU3UXPYFY54</v>
      </c>
      <c r="D31" s="203" t="s">
        <v>130</v>
      </c>
      <c r="E31" s="1684"/>
      <c r="F31" s="908">
        <v>4.0999999999999996</v>
      </c>
      <c r="H31" s="1423">
        <v>3</v>
      </c>
      <c r="I31" s="185" t="s">
        <v>328</v>
      </c>
    </row>
    <row r="32" spans="1:10" x14ac:dyDescent="0.25">
      <c r="A32" s="1423">
        <v>4</v>
      </c>
      <c r="B32" s="515" t="s">
        <v>12</v>
      </c>
      <c r="C32" s="1436" t="s">
        <v>106</v>
      </c>
      <c r="D32" s="203" t="s">
        <v>130</v>
      </c>
      <c r="E32" s="717"/>
      <c r="F32" s="908"/>
      <c r="H32" s="1423">
        <v>4</v>
      </c>
      <c r="I32" s="1419" t="s">
        <v>106</v>
      </c>
    </row>
    <row r="33" spans="1:9" x14ac:dyDescent="0.25">
      <c r="A33" s="1423">
        <v>5</v>
      </c>
      <c r="B33" s="515" t="s">
        <v>2</v>
      </c>
      <c r="C33" s="1436" t="s">
        <v>107</v>
      </c>
      <c r="D33" s="203" t="s">
        <v>130</v>
      </c>
      <c r="E33" s="717"/>
      <c r="F33" s="908"/>
      <c r="H33" s="1423">
        <v>5</v>
      </c>
      <c r="I33" s="1546" t="s">
        <v>327</v>
      </c>
    </row>
    <row r="34" spans="1:9" x14ac:dyDescent="0.25">
      <c r="A34" s="1423">
        <v>6</v>
      </c>
      <c r="B34" s="515" t="s">
        <v>419</v>
      </c>
      <c r="C34" s="39"/>
      <c r="D34" s="203" t="s">
        <v>44</v>
      </c>
      <c r="E34" s="135"/>
      <c r="F34" s="908"/>
      <c r="H34" s="1423">
        <v>6</v>
      </c>
      <c r="I34" s="1435"/>
    </row>
    <row r="35" spans="1:9" x14ac:dyDescent="0.25">
      <c r="A35" s="1423">
        <v>7</v>
      </c>
      <c r="B35" s="515" t="s">
        <v>420</v>
      </c>
      <c r="C35" s="39"/>
      <c r="D35" s="203" t="s">
        <v>43</v>
      </c>
      <c r="E35" s="717" t="s">
        <v>273</v>
      </c>
      <c r="F35" s="908"/>
      <c r="H35" s="1423">
        <v>7</v>
      </c>
      <c r="I35" s="1435"/>
    </row>
    <row r="36" spans="1:9" x14ac:dyDescent="0.25">
      <c r="A36" s="1423">
        <v>8</v>
      </c>
      <c r="B36" s="515" t="s">
        <v>421</v>
      </c>
      <c r="C36" s="39"/>
      <c r="D36" s="203" t="s">
        <v>43</v>
      </c>
      <c r="E36" s="717"/>
      <c r="F36" s="908"/>
      <c r="H36" s="1423">
        <v>8</v>
      </c>
      <c r="I36" s="1435"/>
    </row>
    <row r="37" spans="1:9" x14ac:dyDescent="0.25">
      <c r="A37" s="1423">
        <v>9</v>
      </c>
      <c r="B37" s="515" t="s">
        <v>5</v>
      </c>
      <c r="C37" s="1436" t="s">
        <v>109</v>
      </c>
      <c r="D37" s="203" t="s">
        <v>130</v>
      </c>
      <c r="E37" s="135"/>
      <c r="F37" s="908">
        <v>6.17</v>
      </c>
      <c r="H37" s="1423">
        <v>9</v>
      </c>
      <c r="I37" s="1426" t="s">
        <v>206</v>
      </c>
    </row>
    <row r="38" spans="1:9" x14ac:dyDescent="0.25">
      <c r="A38" s="1423">
        <v>10</v>
      </c>
      <c r="B38" s="515" t="s">
        <v>6</v>
      </c>
      <c r="C38" s="1418" t="s">
        <v>93</v>
      </c>
      <c r="D38" s="203" t="s">
        <v>130</v>
      </c>
      <c r="E38" s="717" t="s">
        <v>273</v>
      </c>
      <c r="F38" s="908">
        <v>4.0999999999999996</v>
      </c>
      <c r="H38" s="1423">
        <v>10</v>
      </c>
      <c r="I38" s="86" t="s">
        <v>328</v>
      </c>
    </row>
    <row r="39" spans="1:9" x14ac:dyDescent="0.25">
      <c r="A39" s="1423">
        <v>11</v>
      </c>
      <c r="B39" s="515" t="s">
        <v>7</v>
      </c>
      <c r="C39" s="1436" t="str">
        <f>F11</f>
        <v>R1IO4YJ0O79SMWVCHB58</v>
      </c>
      <c r="D39" s="203" t="s">
        <v>130</v>
      </c>
      <c r="E39" s="135"/>
      <c r="F39" s="908">
        <v>4.0999999999999996</v>
      </c>
      <c r="H39" s="1423">
        <v>11</v>
      </c>
      <c r="I39" s="1426" t="s">
        <v>93</v>
      </c>
    </row>
    <row r="40" spans="1:9" x14ac:dyDescent="0.25">
      <c r="A40" s="1423">
        <v>12</v>
      </c>
      <c r="B40" s="515" t="s">
        <v>46</v>
      </c>
      <c r="C40" s="1436" t="s">
        <v>170</v>
      </c>
      <c r="D40" s="203" t="s">
        <v>130</v>
      </c>
      <c r="E40" s="717"/>
      <c r="F40" s="908"/>
      <c r="H40" s="1423">
        <v>12</v>
      </c>
      <c r="I40" s="1426" t="s">
        <v>108</v>
      </c>
    </row>
    <row r="41" spans="1:9" x14ac:dyDescent="0.25">
      <c r="A41" s="1423">
        <v>13</v>
      </c>
      <c r="B41" s="515" t="s">
        <v>8</v>
      </c>
      <c r="C41" s="39"/>
      <c r="D41" s="203" t="s">
        <v>43</v>
      </c>
      <c r="E41" s="717" t="s">
        <v>273</v>
      </c>
      <c r="F41" s="908">
        <v>4.0999999999999996</v>
      </c>
      <c r="H41" s="1423">
        <v>13</v>
      </c>
      <c r="I41" s="298"/>
    </row>
    <row r="42" spans="1:9" x14ac:dyDescent="0.25">
      <c r="A42" s="1423">
        <v>14</v>
      </c>
      <c r="B42" s="515" t="s">
        <v>9</v>
      </c>
      <c r="C42" s="39"/>
      <c r="D42" s="203" t="s">
        <v>43</v>
      </c>
      <c r="E42" s="135"/>
      <c r="F42" s="908"/>
      <c r="H42" s="1423">
        <v>14</v>
      </c>
      <c r="I42" s="1435"/>
    </row>
    <row r="43" spans="1:9" x14ac:dyDescent="0.25">
      <c r="A43" s="1423">
        <v>15</v>
      </c>
      <c r="B43" s="515" t="s">
        <v>10</v>
      </c>
      <c r="C43" s="39"/>
      <c r="D43" s="203" t="s">
        <v>43</v>
      </c>
      <c r="E43" s="135"/>
      <c r="F43" s="908" t="s">
        <v>1116</v>
      </c>
      <c r="H43" s="1423">
        <v>15</v>
      </c>
      <c r="I43" s="259"/>
    </row>
    <row r="44" spans="1:9" x14ac:dyDescent="0.25">
      <c r="A44" s="1423">
        <v>16</v>
      </c>
      <c r="B44" s="515" t="s">
        <v>41</v>
      </c>
      <c r="C44" s="1546" t="s">
        <v>93</v>
      </c>
      <c r="D44" s="203" t="s">
        <v>44</v>
      </c>
      <c r="E44" s="717" t="s">
        <v>273</v>
      </c>
      <c r="F44" s="908"/>
      <c r="H44" s="1423">
        <v>16</v>
      </c>
      <c r="I44" s="1418" t="s">
        <v>93</v>
      </c>
    </row>
    <row r="45" spans="1:9" x14ac:dyDescent="0.25">
      <c r="A45" s="1423">
        <v>17</v>
      </c>
      <c r="B45" s="515" t="s">
        <v>11</v>
      </c>
      <c r="C45" s="1418" t="str">
        <f>F25</f>
        <v>549300WCGB70D06XZS54</v>
      </c>
      <c r="D45" s="203" t="s">
        <v>43</v>
      </c>
      <c r="E45" s="717"/>
      <c r="F45" s="908">
        <v>4.4000000000000004</v>
      </c>
      <c r="H45" s="1423">
        <v>17</v>
      </c>
      <c r="I45" s="1434" t="s">
        <v>328</v>
      </c>
    </row>
    <row r="46" spans="1:9" x14ac:dyDescent="0.25">
      <c r="A46" s="1423">
        <v>18</v>
      </c>
      <c r="B46" s="515" t="s">
        <v>153</v>
      </c>
      <c r="C46" s="1162" t="s">
        <v>590</v>
      </c>
      <c r="D46" s="203" t="s">
        <v>723</v>
      </c>
      <c r="E46" s="1684"/>
      <c r="F46" s="908"/>
      <c r="H46" s="1423">
        <v>18</v>
      </c>
      <c r="I46" s="1431" t="s">
        <v>590</v>
      </c>
    </row>
    <row r="47" spans="1:9" x14ac:dyDescent="0.25">
      <c r="A47" s="2197"/>
      <c r="B47" s="2197"/>
      <c r="C47" s="2197"/>
      <c r="D47" s="2197"/>
      <c r="E47" s="135"/>
      <c r="F47" s="53"/>
      <c r="H47" s="1429"/>
      <c r="I47" s="1429"/>
    </row>
    <row r="48" spans="1:9" x14ac:dyDescent="0.25">
      <c r="A48" s="1423">
        <v>1</v>
      </c>
      <c r="B48" s="515" t="s">
        <v>49</v>
      </c>
      <c r="C48" s="1426" t="s">
        <v>897</v>
      </c>
      <c r="D48" s="203" t="s">
        <v>130</v>
      </c>
      <c r="E48" s="717" t="s">
        <v>273</v>
      </c>
      <c r="F48" s="908" t="s">
        <v>1075</v>
      </c>
      <c r="H48" s="1423">
        <v>1</v>
      </c>
      <c r="I48" s="1426" t="s">
        <v>897</v>
      </c>
    </row>
    <row r="49" spans="1:10" x14ac:dyDescent="0.25">
      <c r="A49" s="1423">
        <v>2</v>
      </c>
      <c r="B49" s="515" t="s">
        <v>15</v>
      </c>
      <c r="C49" s="1544" t="s">
        <v>1067</v>
      </c>
      <c r="D49" s="203" t="s">
        <v>44</v>
      </c>
      <c r="E49" s="135"/>
      <c r="F49" s="908" t="s">
        <v>1076</v>
      </c>
      <c r="H49" s="1423">
        <v>2</v>
      </c>
      <c r="I49" s="1425"/>
      <c r="J49" s="328" t="s">
        <v>273</v>
      </c>
    </row>
    <row r="50" spans="1:10" x14ac:dyDescent="0.25">
      <c r="A50" s="1423">
        <v>3</v>
      </c>
      <c r="B50" s="515" t="s">
        <v>79</v>
      </c>
      <c r="C50" s="232" t="s">
        <v>613</v>
      </c>
      <c r="D50" s="203" t="s">
        <v>130</v>
      </c>
      <c r="E50" s="135"/>
      <c r="F50" s="908">
        <v>9.1999999999999993</v>
      </c>
      <c r="H50" s="1423">
        <v>3</v>
      </c>
      <c r="I50" s="1432" t="s">
        <v>613</v>
      </c>
    </row>
    <row r="51" spans="1:10" x14ac:dyDescent="0.25">
      <c r="A51" s="1423">
        <v>4</v>
      </c>
      <c r="B51" s="515" t="s">
        <v>34</v>
      </c>
      <c r="C51" s="1545" t="s">
        <v>141</v>
      </c>
      <c r="D51" s="203" t="s">
        <v>130</v>
      </c>
      <c r="E51" s="135"/>
      <c r="F51" s="908" t="s">
        <v>1098</v>
      </c>
      <c r="H51" s="1423">
        <v>4</v>
      </c>
      <c r="I51" s="1418" t="s">
        <v>141</v>
      </c>
    </row>
    <row r="52" spans="1:10" x14ac:dyDescent="0.25">
      <c r="A52" s="1423">
        <v>5</v>
      </c>
      <c r="B52" s="515" t="s">
        <v>16</v>
      </c>
      <c r="C52" s="1545" t="b">
        <v>1</v>
      </c>
      <c r="D52" s="203" t="s">
        <v>130</v>
      </c>
      <c r="E52" s="135"/>
      <c r="F52" s="908" t="s">
        <v>1099</v>
      </c>
      <c r="H52" s="1423">
        <v>5</v>
      </c>
      <c r="I52" s="1418" t="b">
        <v>1</v>
      </c>
    </row>
    <row r="53" spans="1:10" x14ac:dyDescent="0.25">
      <c r="A53" s="1423">
        <v>6</v>
      </c>
      <c r="B53" s="515" t="s">
        <v>50</v>
      </c>
      <c r="C53" s="1540" t="s">
        <v>654</v>
      </c>
      <c r="D53" s="203" t="s">
        <v>44</v>
      </c>
      <c r="E53" s="135"/>
      <c r="F53" s="908" t="s">
        <v>1100</v>
      </c>
      <c r="H53" s="1423">
        <v>6</v>
      </c>
      <c r="I53" s="1424" t="s">
        <v>654</v>
      </c>
    </row>
    <row r="54" spans="1:10" x14ac:dyDescent="0.25">
      <c r="A54" s="1423">
        <v>7</v>
      </c>
      <c r="B54" s="515" t="s">
        <v>13</v>
      </c>
      <c r="C54" s="1353" t="s">
        <v>328</v>
      </c>
      <c r="D54" s="203" t="s">
        <v>44</v>
      </c>
      <c r="E54" s="135"/>
      <c r="F54" s="908" t="s">
        <v>1101</v>
      </c>
      <c r="H54" s="1423">
        <v>7</v>
      </c>
      <c r="I54" s="185" t="s">
        <v>328</v>
      </c>
    </row>
    <row r="55" spans="1:10" x14ac:dyDescent="0.25">
      <c r="A55" s="1423">
        <v>8</v>
      </c>
      <c r="B55" s="515" t="s">
        <v>14</v>
      </c>
      <c r="C55" s="1549" t="s">
        <v>1064</v>
      </c>
      <c r="D55" s="203" t="s">
        <v>130</v>
      </c>
      <c r="E55" s="717" t="s">
        <v>273</v>
      </c>
      <c r="F55" s="908" t="s">
        <v>1102</v>
      </c>
      <c r="H55" s="1423">
        <v>8</v>
      </c>
      <c r="I55" s="261" t="str">
        <f>C55</f>
        <v>BTAM</v>
      </c>
      <c r="J55" s="328"/>
    </row>
    <row r="56" spans="1:10" x14ac:dyDescent="0.25">
      <c r="A56" s="1423">
        <v>9</v>
      </c>
      <c r="B56" s="515" t="s">
        <v>51</v>
      </c>
      <c r="C56" s="1546" t="s">
        <v>148</v>
      </c>
      <c r="D56" s="203" t="s">
        <v>130</v>
      </c>
      <c r="E56" s="717"/>
      <c r="F56" s="908" t="s">
        <v>1103</v>
      </c>
      <c r="H56" s="1423">
        <v>9</v>
      </c>
      <c r="I56" s="1419" t="s">
        <v>148</v>
      </c>
    </row>
    <row r="57" spans="1:10" x14ac:dyDescent="0.25">
      <c r="A57" s="1423">
        <v>10</v>
      </c>
      <c r="B57" s="515" t="s">
        <v>35</v>
      </c>
      <c r="C57" s="1546" t="s">
        <v>952</v>
      </c>
      <c r="D57" s="203" t="s">
        <v>44</v>
      </c>
      <c r="E57" s="717" t="s">
        <v>273</v>
      </c>
      <c r="F57" s="908" t="s">
        <v>1104</v>
      </c>
      <c r="H57" s="1423">
        <v>10</v>
      </c>
      <c r="I57" s="1419" t="s">
        <v>952</v>
      </c>
    </row>
    <row r="58" spans="1:10" x14ac:dyDescent="0.25">
      <c r="A58" s="1423">
        <v>11</v>
      </c>
      <c r="B58" s="515" t="s">
        <v>52</v>
      </c>
      <c r="C58" s="117"/>
      <c r="D58" s="203" t="s">
        <v>44</v>
      </c>
      <c r="E58" s="135"/>
      <c r="F58" s="908" t="s">
        <v>1104</v>
      </c>
      <c r="H58" s="1423">
        <v>11</v>
      </c>
      <c r="I58" s="69"/>
    </row>
    <row r="59" spans="1:10" x14ac:dyDescent="0.25">
      <c r="A59" s="1423">
        <v>12</v>
      </c>
      <c r="B59" s="515" t="s">
        <v>53</v>
      </c>
      <c r="C59" s="1424" t="s">
        <v>612</v>
      </c>
      <c r="D59" s="203" t="s">
        <v>130</v>
      </c>
      <c r="E59" s="135"/>
      <c r="F59" s="908" t="s">
        <v>1105</v>
      </c>
      <c r="H59" s="1423">
        <v>12</v>
      </c>
      <c r="I59" s="1424" t="s">
        <v>612</v>
      </c>
      <c r="J59" s="328" t="s">
        <v>273</v>
      </c>
    </row>
    <row r="60" spans="1:10" x14ac:dyDescent="0.25">
      <c r="A60" s="1423">
        <v>13</v>
      </c>
      <c r="B60" s="515" t="s">
        <v>54</v>
      </c>
      <c r="C60" s="1432" t="s">
        <v>614</v>
      </c>
      <c r="D60" s="203" t="s">
        <v>130</v>
      </c>
      <c r="E60" s="135"/>
      <c r="F60" s="908"/>
      <c r="H60" s="1423">
        <v>13</v>
      </c>
      <c r="I60" s="1432" t="str">
        <f>C60</f>
        <v>2020-04-21</v>
      </c>
    </row>
    <row r="61" spans="1:10" x14ac:dyDescent="0.25">
      <c r="A61" s="1423">
        <v>14</v>
      </c>
      <c r="B61" s="515" t="s">
        <v>37</v>
      </c>
      <c r="C61" s="1432" t="s">
        <v>650</v>
      </c>
      <c r="D61" s="934" t="s">
        <v>130</v>
      </c>
      <c r="E61" s="717"/>
      <c r="F61" s="908"/>
      <c r="H61" s="1423">
        <v>14</v>
      </c>
      <c r="I61" s="1432" t="str">
        <f>C61</f>
        <v>2020-04-22</v>
      </c>
    </row>
    <row r="62" spans="1:10" x14ac:dyDescent="0.25">
      <c r="A62" s="1423">
        <v>15</v>
      </c>
      <c r="B62" s="515" t="s">
        <v>55</v>
      </c>
      <c r="C62" s="1162" t="s">
        <v>590</v>
      </c>
      <c r="D62" s="934" t="s">
        <v>723</v>
      </c>
      <c r="E62" s="135"/>
      <c r="F62" s="908"/>
      <c r="H62" s="1423">
        <v>15</v>
      </c>
      <c r="I62" s="1431" t="s">
        <v>901</v>
      </c>
    </row>
    <row r="63" spans="1:10" x14ac:dyDescent="0.25">
      <c r="A63" s="1423">
        <v>16</v>
      </c>
      <c r="B63" s="515" t="s">
        <v>56</v>
      </c>
      <c r="C63" s="1162" t="s">
        <v>590</v>
      </c>
      <c r="D63" s="203" t="s">
        <v>723</v>
      </c>
      <c r="E63" s="135"/>
      <c r="F63" s="908"/>
      <c r="H63" s="1423">
        <v>16</v>
      </c>
      <c r="I63" s="1431" t="s">
        <v>901</v>
      </c>
    </row>
    <row r="64" spans="1:10" x14ac:dyDescent="0.25">
      <c r="A64" s="1423">
        <v>17</v>
      </c>
      <c r="B64" s="515" t="s">
        <v>57</v>
      </c>
      <c r="C64" s="1162" t="s">
        <v>590</v>
      </c>
      <c r="D64" s="203" t="s">
        <v>723</v>
      </c>
      <c r="E64" s="135"/>
      <c r="F64" s="908"/>
      <c r="H64" s="1423">
        <v>17</v>
      </c>
      <c r="I64" s="1431" t="s">
        <v>901</v>
      </c>
    </row>
    <row r="65" spans="1:9" x14ac:dyDescent="0.25">
      <c r="A65" s="1423">
        <v>18</v>
      </c>
      <c r="B65" s="515" t="s">
        <v>129</v>
      </c>
      <c r="C65" s="186" t="s">
        <v>105</v>
      </c>
      <c r="D65" s="934" t="s">
        <v>130</v>
      </c>
      <c r="E65" s="717" t="s">
        <v>273</v>
      </c>
      <c r="F65" s="908">
        <v>6.3</v>
      </c>
      <c r="H65" s="1423">
        <v>18</v>
      </c>
      <c r="I65" s="1434" t="s">
        <v>105</v>
      </c>
    </row>
    <row r="66" spans="1:9" x14ac:dyDescent="0.25">
      <c r="A66" s="1423">
        <v>19</v>
      </c>
      <c r="B66" s="515" t="s">
        <v>17</v>
      </c>
      <c r="C66" s="1162" t="s">
        <v>590</v>
      </c>
      <c r="D66" s="203" t="s">
        <v>723</v>
      </c>
      <c r="E66" s="135"/>
      <c r="F66" s="908"/>
      <c r="H66" s="1423">
        <v>19</v>
      </c>
      <c r="I66" s="1431" t="s">
        <v>590</v>
      </c>
    </row>
    <row r="67" spans="1:9" x14ac:dyDescent="0.25">
      <c r="A67" s="1423">
        <v>20</v>
      </c>
      <c r="B67" s="515" t="s">
        <v>18</v>
      </c>
      <c r="C67" s="1162" t="s">
        <v>590</v>
      </c>
      <c r="D67" s="203" t="s">
        <v>723</v>
      </c>
      <c r="E67" s="135"/>
      <c r="F67" s="908"/>
      <c r="H67" s="1423">
        <v>20</v>
      </c>
      <c r="I67" s="1431" t="s">
        <v>590</v>
      </c>
    </row>
    <row r="68" spans="1:9" x14ac:dyDescent="0.25">
      <c r="A68" s="1423">
        <v>21</v>
      </c>
      <c r="B68" s="515" t="s">
        <v>58</v>
      </c>
      <c r="C68" s="1162" t="s">
        <v>590</v>
      </c>
      <c r="D68" s="203" t="s">
        <v>723</v>
      </c>
      <c r="E68" s="135"/>
      <c r="F68" s="908"/>
      <c r="H68" s="1423">
        <v>21</v>
      </c>
      <c r="I68" s="1431" t="s">
        <v>590</v>
      </c>
    </row>
    <row r="69" spans="1:9" x14ac:dyDescent="0.25">
      <c r="A69" s="1423">
        <v>22</v>
      </c>
      <c r="B69" s="515" t="s">
        <v>631</v>
      </c>
      <c r="C69" s="1162" t="s">
        <v>590</v>
      </c>
      <c r="D69" s="203" t="s">
        <v>723</v>
      </c>
      <c r="E69" s="135"/>
      <c r="F69" s="908"/>
      <c r="H69" s="1423">
        <v>22</v>
      </c>
      <c r="I69" s="1431" t="s">
        <v>590</v>
      </c>
    </row>
    <row r="70" spans="1:9" x14ac:dyDescent="0.25">
      <c r="A70" s="1423">
        <v>23</v>
      </c>
      <c r="B70" s="515" t="s">
        <v>59</v>
      </c>
      <c r="C70" s="1162" t="s">
        <v>590</v>
      </c>
      <c r="D70" s="203" t="s">
        <v>723</v>
      </c>
      <c r="E70" s="135"/>
      <c r="F70" s="908"/>
      <c r="H70" s="1423">
        <v>23</v>
      </c>
      <c r="I70" s="1431" t="s">
        <v>590</v>
      </c>
    </row>
    <row r="71" spans="1:9" x14ac:dyDescent="0.25">
      <c r="A71" s="1423">
        <v>24</v>
      </c>
      <c r="B71" s="515" t="s">
        <v>60</v>
      </c>
      <c r="C71" s="1162" t="s">
        <v>590</v>
      </c>
      <c r="D71" s="203" t="s">
        <v>723</v>
      </c>
      <c r="E71" s="135"/>
      <c r="F71" s="908"/>
      <c r="H71" s="1423">
        <v>24</v>
      </c>
      <c r="I71" s="1431" t="s">
        <v>590</v>
      </c>
    </row>
    <row r="72" spans="1:9" x14ac:dyDescent="0.25">
      <c r="A72" s="1423">
        <v>25</v>
      </c>
      <c r="B72" s="515" t="s">
        <v>61</v>
      </c>
      <c r="C72" s="1162" t="s">
        <v>590</v>
      </c>
      <c r="D72" s="203" t="s">
        <v>723</v>
      </c>
      <c r="E72" s="135"/>
      <c r="F72" s="908"/>
      <c r="H72" s="1423">
        <v>25</v>
      </c>
      <c r="I72" s="1431" t="s">
        <v>590</v>
      </c>
    </row>
    <row r="73" spans="1:9" x14ac:dyDescent="0.25">
      <c r="A73" s="1423">
        <v>26</v>
      </c>
      <c r="B73" s="515" t="s">
        <v>62</v>
      </c>
      <c r="C73" s="1162" t="s">
        <v>590</v>
      </c>
      <c r="D73" s="203" t="s">
        <v>723</v>
      </c>
      <c r="E73" s="135"/>
      <c r="F73" s="908"/>
      <c r="H73" s="1423">
        <v>26</v>
      </c>
      <c r="I73" s="1431" t="s">
        <v>590</v>
      </c>
    </row>
    <row r="74" spans="1:9" x14ac:dyDescent="0.25">
      <c r="A74" s="1423">
        <v>27</v>
      </c>
      <c r="B74" s="515" t="s">
        <v>63</v>
      </c>
      <c r="C74" s="1162" t="s">
        <v>590</v>
      </c>
      <c r="D74" s="203" t="s">
        <v>723</v>
      </c>
      <c r="E74" s="135"/>
      <c r="F74" s="908"/>
      <c r="H74" s="1423">
        <v>27</v>
      </c>
      <c r="I74" s="1431" t="s">
        <v>590</v>
      </c>
    </row>
    <row r="75" spans="1:9" x14ac:dyDescent="0.25">
      <c r="A75" s="1423">
        <v>28</v>
      </c>
      <c r="B75" s="515" t="s">
        <v>64</v>
      </c>
      <c r="C75" s="1162" t="s">
        <v>590</v>
      </c>
      <c r="D75" s="203" t="s">
        <v>723</v>
      </c>
      <c r="E75" s="135"/>
      <c r="F75" s="908"/>
      <c r="H75" s="1423">
        <v>28</v>
      </c>
      <c r="I75" s="1431" t="s">
        <v>590</v>
      </c>
    </row>
    <row r="76" spans="1:9" x14ac:dyDescent="0.25">
      <c r="A76" s="1423">
        <v>29</v>
      </c>
      <c r="B76" s="515" t="s">
        <v>65</v>
      </c>
      <c r="C76" s="1162" t="s">
        <v>590</v>
      </c>
      <c r="D76" s="203" t="s">
        <v>723</v>
      </c>
      <c r="E76" s="135"/>
      <c r="F76" s="908"/>
      <c r="H76" s="1423">
        <v>29</v>
      </c>
      <c r="I76" s="1431" t="s">
        <v>590</v>
      </c>
    </row>
    <row r="77" spans="1:9" x14ac:dyDescent="0.25">
      <c r="A77" s="1423">
        <v>30</v>
      </c>
      <c r="B77" s="515" t="s">
        <v>66</v>
      </c>
      <c r="C77" s="1162" t="s">
        <v>590</v>
      </c>
      <c r="D77" s="203" t="s">
        <v>723</v>
      </c>
      <c r="E77" s="135"/>
      <c r="F77" s="908"/>
      <c r="H77" s="1423">
        <v>30</v>
      </c>
      <c r="I77" s="1431" t="s">
        <v>590</v>
      </c>
    </row>
    <row r="78" spans="1:9" x14ac:dyDescent="0.25">
      <c r="A78" s="1423">
        <v>31</v>
      </c>
      <c r="B78" s="515" t="s">
        <v>67</v>
      </c>
      <c r="C78" s="1162" t="s">
        <v>590</v>
      </c>
      <c r="D78" s="203" t="s">
        <v>723</v>
      </c>
      <c r="E78" s="135"/>
      <c r="F78" s="908"/>
      <c r="H78" s="1423">
        <v>31</v>
      </c>
      <c r="I78" s="1431" t="s">
        <v>590</v>
      </c>
    </row>
    <row r="79" spans="1:9" x14ac:dyDescent="0.25">
      <c r="A79" s="1423">
        <v>32</v>
      </c>
      <c r="B79" s="515" t="s">
        <v>68</v>
      </c>
      <c r="C79" s="1162" t="s">
        <v>590</v>
      </c>
      <c r="D79" s="203" t="s">
        <v>723</v>
      </c>
      <c r="E79" s="135"/>
      <c r="F79" s="908"/>
      <c r="H79" s="1423">
        <v>32</v>
      </c>
      <c r="I79" s="1431" t="s">
        <v>590</v>
      </c>
    </row>
    <row r="80" spans="1:9" x14ac:dyDescent="0.25">
      <c r="A80" s="1423">
        <v>35</v>
      </c>
      <c r="B80" s="515" t="s">
        <v>72</v>
      </c>
      <c r="C80" s="1162" t="s">
        <v>590</v>
      </c>
      <c r="D80" s="203" t="s">
        <v>723</v>
      </c>
      <c r="E80" s="135"/>
      <c r="F80" s="908"/>
      <c r="H80" s="1423">
        <v>35</v>
      </c>
      <c r="I80" s="1431" t="s">
        <v>590</v>
      </c>
    </row>
    <row r="81" spans="1:9" x14ac:dyDescent="0.25">
      <c r="A81" s="1423">
        <v>36</v>
      </c>
      <c r="B81" s="515" t="s">
        <v>73</v>
      </c>
      <c r="C81" s="1162" t="s">
        <v>590</v>
      </c>
      <c r="D81" s="203" t="s">
        <v>723</v>
      </c>
      <c r="E81" s="135"/>
      <c r="F81" s="908"/>
      <c r="H81" s="1423">
        <v>36</v>
      </c>
      <c r="I81" s="1431" t="s">
        <v>590</v>
      </c>
    </row>
    <row r="82" spans="1:9" x14ac:dyDescent="0.25">
      <c r="A82" s="1423">
        <v>37</v>
      </c>
      <c r="B82" s="515" t="s">
        <v>69</v>
      </c>
      <c r="C82" s="1119">
        <f>C21</f>
        <v>17912315.06849315</v>
      </c>
      <c r="D82" s="934" t="s">
        <v>130</v>
      </c>
      <c r="E82" s="135"/>
      <c r="F82" s="908" t="s">
        <v>1108</v>
      </c>
      <c r="H82" s="1423">
        <v>37</v>
      </c>
      <c r="I82" s="1428">
        <f>C82</f>
        <v>17912315.06849315</v>
      </c>
    </row>
    <row r="83" spans="1:9" x14ac:dyDescent="0.25">
      <c r="A83" s="1423">
        <v>38</v>
      </c>
      <c r="B83" s="515" t="s">
        <v>70</v>
      </c>
      <c r="C83" s="1119">
        <f>C24</f>
        <v>17912312.655306257</v>
      </c>
      <c r="D83" s="934" t="s">
        <v>130</v>
      </c>
      <c r="E83" s="135"/>
      <c r="F83" s="908">
        <v>5.7</v>
      </c>
      <c r="H83" s="1423">
        <v>38</v>
      </c>
      <c r="I83" s="1541">
        <f>C83</f>
        <v>17912312.655306257</v>
      </c>
    </row>
    <row r="84" spans="1:9" x14ac:dyDescent="0.25">
      <c r="A84" s="1423">
        <v>39</v>
      </c>
      <c r="B84" s="515" t="s">
        <v>71</v>
      </c>
      <c r="C84" s="1436" t="str">
        <f>C22</f>
        <v>EUR</v>
      </c>
      <c r="D84" s="203" t="s">
        <v>130</v>
      </c>
      <c r="E84" s="135"/>
      <c r="F84" s="908">
        <v>5.5</v>
      </c>
      <c r="H84" s="1423">
        <v>39</v>
      </c>
      <c r="I84" s="1434" t="s">
        <v>99</v>
      </c>
    </row>
    <row r="85" spans="1:9" x14ac:dyDescent="0.25">
      <c r="A85" s="1423">
        <v>49</v>
      </c>
      <c r="B85" s="515" t="s">
        <v>323</v>
      </c>
      <c r="C85" s="1007">
        <f>C97</f>
        <v>179.12315068493149</v>
      </c>
      <c r="D85" s="203" t="s">
        <v>130</v>
      </c>
      <c r="E85" s="717" t="s">
        <v>273</v>
      </c>
      <c r="F85" s="908" t="s">
        <v>1109</v>
      </c>
      <c r="H85" s="1423">
        <v>49</v>
      </c>
      <c r="I85" s="1430">
        <f>C85</f>
        <v>179.12315068493149</v>
      </c>
    </row>
    <row r="86" spans="1:9" x14ac:dyDescent="0.25">
      <c r="A86" s="1423">
        <v>50</v>
      </c>
      <c r="B86" s="515" t="s">
        <v>22</v>
      </c>
      <c r="C86" s="1282"/>
      <c r="D86" s="203" t="s">
        <v>43</v>
      </c>
      <c r="E86" s="717" t="s">
        <v>273</v>
      </c>
      <c r="F86" s="908"/>
      <c r="H86" s="1423">
        <v>50</v>
      </c>
      <c r="I86" s="1435"/>
    </row>
    <row r="87" spans="1:9" x14ac:dyDescent="0.25">
      <c r="A87" s="1423">
        <v>73</v>
      </c>
      <c r="B87" s="515" t="s">
        <v>81</v>
      </c>
      <c r="C87" s="1705" t="b">
        <v>0</v>
      </c>
      <c r="D87" s="545" t="s">
        <v>130</v>
      </c>
      <c r="E87" s="135"/>
      <c r="F87" s="908">
        <v>6.1</v>
      </c>
      <c r="H87" s="1423">
        <v>73</v>
      </c>
      <c r="I87" s="1701" t="b">
        <v>1</v>
      </c>
    </row>
    <row r="88" spans="1:9" x14ac:dyDescent="0.25">
      <c r="A88" s="1423">
        <v>74</v>
      </c>
      <c r="B88" s="515" t="s">
        <v>78</v>
      </c>
      <c r="C88" s="1162" t="s">
        <v>590</v>
      </c>
      <c r="D88" s="1255" t="s">
        <v>723</v>
      </c>
      <c r="E88" s="135"/>
      <c r="F88" s="908"/>
      <c r="H88" s="1423">
        <v>74</v>
      </c>
      <c r="I88" s="1699" t="s">
        <v>901</v>
      </c>
    </row>
    <row r="89" spans="1:9" x14ac:dyDescent="0.25">
      <c r="A89" s="1423">
        <v>75</v>
      </c>
      <c r="B89" s="515" t="s">
        <v>19</v>
      </c>
      <c r="C89" s="1436" t="s">
        <v>113</v>
      </c>
      <c r="D89" s="545" t="s">
        <v>44</v>
      </c>
      <c r="E89" s="135"/>
      <c r="F89" s="908"/>
      <c r="H89" s="1423">
        <v>75</v>
      </c>
      <c r="I89" s="1701" t="s">
        <v>113</v>
      </c>
    </row>
    <row r="90" spans="1:9" x14ac:dyDescent="0.25">
      <c r="A90" s="1423">
        <v>76</v>
      </c>
      <c r="B90" s="1006" t="s">
        <v>30</v>
      </c>
      <c r="C90" s="39"/>
      <c r="D90" s="545" t="s">
        <v>44</v>
      </c>
      <c r="E90" s="135"/>
      <c r="F90" s="908" t="s">
        <v>1110</v>
      </c>
      <c r="H90" s="1423">
        <v>76</v>
      </c>
      <c r="I90" s="1702"/>
    </row>
    <row r="91" spans="1:9" x14ac:dyDescent="0.25">
      <c r="A91" s="1423">
        <v>77</v>
      </c>
      <c r="B91" s="1006" t="s">
        <v>31</v>
      </c>
      <c r="C91" s="39"/>
      <c r="D91" s="545" t="s">
        <v>44</v>
      </c>
      <c r="E91" s="135"/>
      <c r="F91" s="908"/>
      <c r="H91" s="1423">
        <v>77</v>
      </c>
      <c r="I91" s="1702"/>
    </row>
    <row r="92" spans="1:9" x14ac:dyDescent="0.25">
      <c r="A92" s="1423">
        <v>78</v>
      </c>
      <c r="B92" s="1006" t="s">
        <v>77</v>
      </c>
      <c r="C92" s="12" t="s">
        <v>1062</v>
      </c>
      <c r="D92" s="545" t="s">
        <v>44</v>
      </c>
      <c r="E92" s="135"/>
      <c r="F92" s="908"/>
      <c r="H92" s="1423">
        <v>78</v>
      </c>
      <c r="I92" s="1701" t="str">
        <f>C92</f>
        <v>ES00000124H4</v>
      </c>
    </row>
    <row r="93" spans="1:9" x14ac:dyDescent="0.25">
      <c r="A93" s="1423">
        <v>79</v>
      </c>
      <c r="B93" s="1006" t="s">
        <v>76</v>
      </c>
      <c r="C93" s="1438" t="s">
        <v>118</v>
      </c>
      <c r="D93" s="545" t="s">
        <v>44</v>
      </c>
      <c r="E93" s="717"/>
      <c r="F93" s="908">
        <v>6.12</v>
      </c>
      <c r="H93" s="1423">
        <v>79</v>
      </c>
      <c r="I93" s="1701" t="str">
        <f>C93</f>
        <v>DBFTFB</v>
      </c>
    </row>
    <row r="94" spans="1:9" x14ac:dyDescent="0.25">
      <c r="A94" s="1423">
        <v>83</v>
      </c>
      <c r="B94" s="1006" t="s">
        <v>20</v>
      </c>
      <c r="C94" s="1712">
        <f>-C19</f>
        <v>-10000000</v>
      </c>
      <c r="D94" s="545" t="s">
        <v>44</v>
      </c>
      <c r="E94" s="135"/>
      <c r="F94" s="908" t="s">
        <v>1111</v>
      </c>
      <c r="H94" s="1423">
        <v>83</v>
      </c>
      <c r="I94" s="1696">
        <v>-10000000</v>
      </c>
    </row>
    <row r="95" spans="1:9" x14ac:dyDescent="0.25">
      <c r="A95" s="1423">
        <v>85</v>
      </c>
      <c r="B95" s="515" t="s">
        <v>21</v>
      </c>
      <c r="C95" s="1436" t="s">
        <v>99</v>
      </c>
      <c r="D95" s="545" t="s">
        <v>43</v>
      </c>
      <c r="E95" s="717"/>
      <c r="F95" s="908">
        <v>6.5</v>
      </c>
      <c r="H95" s="1423">
        <v>85</v>
      </c>
      <c r="I95" s="1701" t="s">
        <v>99</v>
      </c>
    </row>
    <row r="96" spans="1:9" x14ac:dyDescent="0.25">
      <c r="A96" s="1423">
        <v>86</v>
      </c>
      <c r="B96" s="515" t="s">
        <v>22</v>
      </c>
      <c r="C96" s="39"/>
      <c r="D96" s="545" t="s">
        <v>43</v>
      </c>
      <c r="E96" s="717" t="s">
        <v>273</v>
      </c>
      <c r="F96" s="908">
        <v>6.6</v>
      </c>
      <c r="H96" s="1423">
        <v>86</v>
      </c>
      <c r="I96" s="1702"/>
    </row>
    <row r="97" spans="1:10" x14ac:dyDescent="0.25">
      <c r="A97" s="1423">
        <v>87</v>
      </c>
      <c r="B97" s="515" t="s">
        <v>23</v>
      </c>
      <c r="C97" s="1007">
        <f>(C20/C19)*100</f>
        <v>179.12315068493149</v>
      </c>
      <c r="D97" s="545" t="s">
        <v>44</v>
      </c>
      <c r="E97" s="717"/>
      <c r="F97" s="908">
        <v>6.7</v>
      </c>
      <c r="H97" s="1423">
        <v>87</v>
      </c>
      <c r="I97" s="1697">
        <f>C97</f>
        <v>179.12315068493149</v>
      </c>
    </row>
    <row r="98" spans="1:10" x14ac:dyDescent="0.25">
      <c r="A98" s="1423">
        <v>88</v>
      </c>
      <c r="B98" s="515" t="s">
        <v>24</v>
      </c>
      <c r="C98" s="1008">
        <f>C20</f>
        <v>17912315.06849315</v>
      </c>
      <c r="D98" s="545" t="s">
        <v>44</v>
      </c>
      <c r="E98" s="717"/>
      <c r="F98" s="908" t="s">
        <v>1112</v>
      </c>
      <c r="H98" s="1423">
        <v>88</v>
      </c>
      <c r="I98" s="1696">
        <f>C98</f>
        <v>17912315.06849315</v>
      </c>
    </row>
    <row r="99" spans="1:10" x14ac:dyDescent="0.25">
      <c r="A99" s="1423">
        <v>89</v>
      </c>
      <c r="B99" s="515" t="s">
        <v>25</v>
      </c>
      <c r="C99" s="1009">
        <v>0</v>
      </c>
      <c r="D99" s="545" t="s">
        <v>44</v>
      </c>
      <c r="E99" s="717" t="s">
        <v>273</v>
      </c>
      <c r="F99" s="908" t="s">
        <v>1113</v>
      </c>
      <c r="H99" s="1423">
        <v>89</v>
      </c>
      <c r="I99" s="1695">
        <v>0</v>
      </c>
    </row>
    <row r="100" spans="1:10" x14ac:dyDescent="0.25">
      <c r="A100" s="1423">
        <v>90</v>
      </c>
      <c r="B100" s="515" t="s">
        <v>26</v>
      </c>
      <c r="C100" s="1436" t="s">
        <v>114</v>
      </c>
      <c r="D100" s="545" t="s">
        <v>44</v>
      </c>
      <c r="E100" s="717"/>
      <c r="F100" s="908">
        <v>6.13</v>
      </c>
      <c r="H100" s="1423">
        <v>90</v>
      </c>
      <c r="I100" s="1701" t="s">
        <v>114</v>
      </c>
    </row>
    <row r="101" spans="1:10" x14ac:dyDescent="0.25">
      <c r="A101" s="1423">
        <v>91</v>
      </c>
      <c r="B101" s="515" t="s">
        <v>27</v>
      </c>
      <c r="C101" s="1445">
        <v>52901</v>
      </c>
      <c r="D101" s="545" t="s">
        <v>44</v>
      </c>
      <c r="E101" s="717" t="s">
        <v>273</v>
      </c>
      <c r="F101" s="908"/>
      <c r="H101" s="1423">
        <v>91</v>
      </c>
      <c r="I101" s="1649">
        <v>52901</v>
      </c>
    </row>
    <row r="102" spans="1:10" x14ac:dyDescent="0.25">
      <c r="A102" s="1423">
        <v>92</v>
      </c>
      <c r="B102" s="515" t="s">
        <v>28</v>
      </c>
      <c r="C102" s="1436" t="s">
        <v>1054</v>
      </c>
      <c r="D102" s="545" t="s">
        <v>44</v>
      </c>
      <c r="E102" s="717"/>
      <c r="F102" s="908">
        <v>6.11</v>
      </c>
      <c r="H102" s="1423">
        <v>92</v>
      </c>
      <c r="I102" s="1701" t="s">
        <v>1054</v>
      </c>
    </row>
    <row r="103" spans="1:10" x14ac:dyDescent="0.25">
      <c r="A103" s="1423">
        <v>93</v>
      </c>
      <c r="B103" s="515" t="s">
        <v>75</v>
      </c>
      <c r="C103" s="12" t="s">
        <v>1063</v>
      </c>
      <c r="D103" s="545" t="s">
        <v>44</v>
      </c>
      <c r="E103" s="717"/>
      <c r="F103" s="1120">
        <v>6.1</v>
      </c>
      <c r="H103" s="1423">
        <v>93</v>
      </c>
      <c r="I103" s="22" t="str">
        <f>C103</f>
        <v>9598007A56S18711AH60</v>
      </c>
    </row>
    <row r="104" spans="1:10" x14ac:dyDescent="0.25">
      <c r="A104" s="1423">
        <v>94</v>
      </c>
      <c r="B104" s="515" t="s">
        <v>74</v>
      </c>
      <c r="C104" s="1436" t="s">
        <v>116</v>
      </c>
      <c r="D104" s="545" t="s">
        <v>44</v>
      </c>
      <c r="E104" s="717"/>
      <c r="F104" s="908">
        <v>6.14</v>
      </c>
      <c r="H104" s="1423">
        <v>94</v>
      </c>
      <c r="I104" s="1701" t="s">
        <v>116</v>
      </c>
    </row>
    <row r="105" spans="1:10" x14ac:dyDescent="0.25">
      <c r="A105" s="1423">
        <v>95</v>
      </c>
      <c r="B105" s="1006" t="s">
        <v>38</v>
      </c>
      <c r="C105" s="1436" t="b">
        <v>1</v>
      </c>
      <c r="D105" s="545" t="s">
        <v>44</v>
      </c>
      <c r="E105" s="717" t="s">
        <v>273</v>
      </c>
      <c r="F105" s="908">
        <v>6.15</v>
      </c>
      <c r="H105" s="1423">
        <v>95</v>
      </c>
      <c r="I105" s="1701" t="b">
        <v>1</v>
      </c>
    </row>
    <row r="106" spans="1:10" x14ac:dyDescent="0.25">
      <c r="A106" s="203">
        <v>96</v>
      </c>
      <c r="B106" s="526" t="s">
        <v>36</v>
      </c>
      <c r="C106" s="39"/>
      <c r="D106" s="545" t="s">
        <v>44</v>
      </c>
      <c r="E106" s="815"/>
      <c r="F106" s="908">
        <v>6.4</v>
      </c>
      <c r="H106" s="203">
        <v>96</v>
      </c>
      <c r="I106" s="1702"/>
    </row>
    <row r="107" spans="1:10" x14ac:dyDescent="0.25">
      <c r="A107" s="203">
        <v>97</v>
      </c>
      <c r="B107" s="526" t="s">
        <v>32</v>
      </c>
      <c r="C107" s="1353" t="s">
        <v>242</v>
      </c>
      <c r="D107" s="545" t="s">
        <v>44</v>
      </c>
      <c r="E107" s="717" t="s">
        <v>273</v>
      </c>
      <c r="F107" s="908" t="s">
        <v>1114</v>
      </c>
      <c r="H107" s="203">
        <v>97</v>
      </c>
      <c r="I107" s="90" t="s">
        <v>242</v>
      </c>
      <c r="J107" s="717" t="s">
        <v>273</v>
      </c>
    </row>
    <row r="108" spans="1:10" x14ac:dyDescent="0.25">
      <c r="A108" s="203">
        <v>98</v>
      </c>
      <c r="B108" s="526" t="s">
        <v>39</v>
      </c>
      <c r="C108" s="1436" t="s">
        <v>47</v>
      </c>
      <c r="D108" s="934" t="s">
        <v>130</v>
      </c>
      <c r="E108" s="815"/>
      <c r="F108" s="908" t="s">
        <v>1115</v>
      </c>
      <c r="H108" s="203">
        <v>98</v>
      </c>
      <c r="I108" s="1418" t="s">
        <v>47</v>
      </c>
    </row>
    <row r="109" spans="1:10" x14ac:dyDescent="0.25">
      <c r="A109" s="203">
        <v>99</v>
      </c>
      <c r="B109" s="526" t="s">
        <v>29</v>
      </c>
      <c r="C109" s="1436" t="s">
        <v>117</v>
      </c>
      <c r="D109" s="934" t="s">
        <v>130</v>
      </c>
      <c r="E109" s="135"/>
      <c r="F109" s="908">
        <v>8.1</v>
      </c>
      <c r="H109" s="203">
        <v>99</v>
      </c>
      <c r="I109" s="1418" t="s">
        <v>117</v>
      </c>
    </row>
    <row r="110" spans="1:10" x14ac:dyDescent="0.25">
      <c r="A110" s="134" t="s">
        <v>122</v>
      </c>
      <c r="C110" s="63">
        <v>47</v>
      </c>
      <c r="D110" s="53"/>
      <c r="H110" s="134"/>
      <c r="I110" s="63">
        <v>46</v>
      </c>
    </row>
    <row r="111" spans="1:10" ht="9.75" customHeight="1" x14ac:dyDescent="0.25">
      <c r="C111" s="152"/>
      <c r="D111" s="54"/>
    </row>
    <row r="112" spans="1:10" ht="13.5" customHeight="1" x14ac:dyDescent="0.25">
      <c r="A112" s="656">
        <v>1.1000000000000001</v>
      </c>
      <c r="B112" s="2195" t="s">
        <v>158</v>
      </c>
      <c r="C112" s="2195"/>
      <c r="D112" s="2195"/>
      <c r="E112" s="2195"/>
      <c r="F112" s="2195"/>
      <c r="G112" s="139"/>
      <c r="H112" s="802">
        <v>2.2000000000000002</v>
      </c>
      <c r="I112" s="1675" t="s">
        <v>344</v>
      </c>
      <c r="J112" s="1691"/>
    </row>
    <row r="113" spans="1:10" ht="13.5" customHeight="1" x14ac:dyDescent="0.25">
      <c r="A113" s="656">
        <v>1.2</v>
      </c>
      <c r="B113" s="2194" t="s">
        <v>518</v>
      </c>
      <c r="C113" s="2194"/>
      <c r="D113" s="2194"/>
      <c r="E113" s="2194"/>
      <c r="F113" s="2194"/>
      <c r="G113" s="484"/>
      <c r="H113" s="2234">
        <v>2.12</v>
      </c>
      <c r="I113" s="2199" t="s">
        <v>1068</v>
      </c>
      <c r="J113" s="1691"/>
    </row>
    <row r="114" spans="1:10" ht="13.5" customHeight="1" x14ac:dyDescent="0.25">
      <c r="A114" s="656">
        <v>1.7</v>
      </c>
      <c r="B114" s="2194" t="s">
        <v>511</v>
      </c>
      <c r="C114" s="2194"/>
      <c r="D114" s="2194"/>
      <c r="E114" s="2194"/>
      <c r="F114" s="2194"/>
      <c r="G114" s="139"/>
      <c r="H114" s="2234"/>
      <c r="I114" s="2199"/>
      <c r="J114" s="1678"/>
    </row>
    <row r="115" spans="1:10" ht="13.5" customHeight="1" x14ac:dyDescent="0.25">
      <c r="A115" s="1713">
        <v>1.1000000000000001</v>
      </c>
      <c r="B115" s="2194" t="s">
        <v>616</v>
      </c>
      <c r="C115" s="2194"/>
      <c r="D115" s="2194"/>
      <c r="E115" s="2194"/>
      <c r="F115" s="2194"/>
      <c r="G115" s="139"/>
      <c r="H115" s="2234"/>
      <c r="I115" s="2199"/>
      <c r="J115" s="1678"/>
    </row>
    <row r="116" spans="1:10" ht="13.5" customHeight="1" x14ac:dyDescent="0.25">
      <c r="A116" s="656">
        <v>1.1299999999999999</v>
      </c>
      <c r="B116" s="2194" t="s">
        <v>737</v>
      </c>
      <c r="C116" s="2194"/>
      <c r="D116" s="2194"/>
      <c r="E116" s="2194"/>
      <c r="F116" s="2194"/>
      <c r="G116" s="139"/>
      <c r="H116" s="2234"/>
      <c r="I116" s="2199"/>
      <c r="J116" s="1678"/>
    </row>
    <row r="117" spans="1:10" ht="13.5" customHeight="1" x14ac:dyDescent="0.25">
      <c r="A117" s="656">
        <v>1.1599999999999999</v>
      </c>
      <c r="B117" s="2201" t="s">
        <v>808</v>
      </c>
      <c r="C117" s="2202"/>
      <c r="D117" s="2202"/>
      <c r="E117" s="2202"/>
      <c r="F117" s="2203"/>
      <c r="G117" s="484"/>
      <c r="H117" s="2234"/>
      <c r="I117" s="2199"/>
    </row>
    <row r="118" spans="1:10" ht="13.5" customHeight="1" x14ac:dyDescent="0.25">
      <c r="A118" s="656">
        <v>2.1</v>
      </c>
      <c r="B118" s="2194" t="s">
        <v>358</v>
      </c>
      <c r="C118" s="2194"/>
      <c r="D118" s="2194"/>
      <c r="E118" s="2194"/>
      <c r="F118" s="2194"/>
      <c r="G118" s="139"/>
      <c r="H118" s="2234"/>
      <c r="I118" s="2199"/>
    </row>
    <row r="119" spans="1:10" ht="13.5" customHeight="1" x14ac:dyDescent="0.25">
      <c r="A119" s="1683">
        <v>2.8</v>
      </c>
      <c r="B119" s="2194" t="s">
        <v>859</v>
      </c>
      <c r="C119" s="2194"/>
      <c r="D119" s="2194"/>
      <c r="E119" s="2194"/>
      <c r="F119" s="2194"/>
      <c r="G119" s="139"/>
      <c r="H119" s="2234"/>
      <c r="I119" s="2199"/>
    </row>
    <row r="120" spans="1:10" ht="13.5" customHeight="1" x14ac:dyDescent="0.25">
      <c r="A120" s="1713">
        <v>2.1</v>
      </c>
      <c r="B120" s="2194" t="s">
        <v>809</v>
      </c>
      <c r="C120" s="2194"/>
      <c r="D120" s="2194"/>
      <c r="E120" s="2194"/>
      <c r="F120" s="2194"/>
      <c r="G120" s="1684"/>
      <c r="H120" s="635">
        <v>2.97</v>
      </c>
      <c r="I120" s="635" t="s">
        <v>1071</v>
      </c>
    </row>
    <row r="121" spans="1:10" ht="15.75" customHeight="1" x14ac:dyDescent="0.25">
      <c r="A121" s="656">
        <v>2.1800000000000002</v>
      </c>
      <c r="B121" s="2201" t="s">
        <v>856</v>
      </c>
      <c r="C121" s="2202"/>
      <c r="D121" s="2202"/>
      <c r="E121" s="2202"/>
      <c r="F121" s="2203"/>
      <c r="G121" s="543"/>
      <c r="H121" s="139"/>
      <c r="I121" s="139"/>
    </row>
    <row r="122" spans="1:10" ht="13.5" customHeight="1" x14ac:dyDescent="0.25">
      <c r="A122" s="656">
        <v>2.4900000000000002</v>
      </c>
      <c r="B122" s="2201" t="s">
        <v>849</v>
      </c>
      <c r="C122" s="2202"/>
      <c r="D122" s="2202"/>
      <c r="E122" s="2202"/>
      <c r="F122" s="2203"/>
      <c r="G122" s="139"/>
      <c r="H122" s="139"/>
      <c r="I122" s="139"/>
    </row>
    <row r="123" spans="1:10" ht="13.5" customHeight="1" x14ac:dyDescent="0.25">
      <c r="A123" s="1713">
        <v>2.5</v>
      </c>
      <c r="B123" s="2201" t="s">
        <v>848</v>
      </c>
      <c r="C123" s="2202"/>
      <c r="D123" s="2202"/>
      <c r="E123" s="2202"/>
      <c r="F123" s="2203"/>
      <c r="G123" s="139"/>
      <c r="H123" s="139"/>
      <c r="I123" s="139"/>
    </row>
    <row r="124" spans="1:10" ht="13.5" customHeight="1" x14ac:dyDescent="0.25">
      <c r="A124" s="2216">
        <v>2.73</v>
      </c>
      <c r="B124" s="2185" t="s">
        <v>1117</v>
      </c>
      <c r="C124" s="2186"/>
      <c r="D124" s="2186"/>
      <c r="E124" s="2186"/>
      <c r="F124" s="2187"/>
      <c r="G124" s="139"/>
      <c r="H124" s="139"/>
      <c r="I124" s="139"/>
    </row>
    <row r="125" spans="1:10" ht="15" x14ac:dyDescent="0.25">
      <c r="A125" s="2217"/>
      <c r="B125" s="2207"/>
      <c r="C125" s="2208"/>
      <c r="D125" s="2208"/>
      <c r="E125" s="2208"/>
      <c r="F125" s="2209"/>
      <c r="G125" s="139"/>
      <c r="H125" s="139"/>
      <c r="I125" s="139"/>
    </row>
    <row r="126" spans="1:10" ht="15" x14ac:dyDescent="0.25">
      <c r="A126" s="2217"/>
      <c r="B126" s="2207"/>
      <c r="C126" s="2208"/>
      <c r="D126" s="2208"/>
      <c r="E126" s="2208"/>
      <c r="F126" s="2209"/>
      <c r="G126" s="139"/>
      <c r="H126" s="139"/>
      <c r="I126" s="139"/>
    </row>
    <row r="127" spans="1:10" ht="15" x14ac:dyDescent="0.25">
      <c r="A127" s="2218"/>
      <c r="B127" s="2210"/>
      <c r="C127" s="2211"/>
      <c r="D127" s="2211"/>
      <c r="E127" s="2211"/>
      <c r="F127" s="2212"/>
      <c r="G127" s="139"/>
      <c r="H127" s="139"/>
      <c r="I127" s="139"/>
    </row>
    <row r="128" spans="1:10" ht="13.5" customHeight="1" x14ac:dyDescent="0.25">
      <c r="A128" s="1714">
        <v>2.83</v>
      </c>
      <c r="B128" s="2185" t="s">
        <v>1119</v>
      </c>
      <c r="C128" s="2186"/>
      <c r="D128" s="2186"/>
      <c r="E128" s="2186"/>
      <c r="F128" s="2187"/>
      <c r="G128" s="139"/>
      <c r="H128" s="139"/>
      <c r="I128" s="139"/>
    </row>
    <row r="129" spans="1:10" ht="13.5" customHeight="1" x14ac:dyDescent="0.25">
      <c r="A129" s="656">
        <v>2.86</v>
      </c>
      <c r="B129" s="2201" t="s">
        <v>848</v>
      </c>
      <c r="C129" s="2202"/>
      <c r="D129" s="2202"/>
      <c r="E129" s="2202"/>
      <c r="F129" s="2203"/>
      <c r="G129" s="139"/>
      <c r="H129" s="139"/>
      <c r="I129" s="139"/>
    </row>
    <row r="130" spans="1:10" ht="13.5" customHeight="1" x14ac:dyDescent="0.25">
      <c r="A130" s="656">
        <v>2.87</v>
      </c>
      <c r="B130" s="2194" t="s">
        <v>385</v>
      </c>
      <c r="C130" s="2194"/>
      <c r="D130" s="2194"/>
      <c r="E130" s="2194"/>
      <c r="F130" s="2194"/>
      <c r="G130" s="139"/>
      <c r="H130" s="139"/>
      <c r="I130" s="139"/>
    </row>
    <row r="131" spans="1:10" ht="13.5" customHeight="1" x14ac:dyDescent="0.25">
      <c r="A131" s="656">
        <v>2.88</v>
      </c>
      <c r="B131" s="2194" t="s">
        <v>853</v>
      </c>
      <c r="C131" s="2194"/>
      <c r="D131" s="2194"/>
      <c r="E131" s="2194"/>
      <c r="F131" s="2194"/>
      <c r="G131" s="139"/>
      <c r="H131" s="139"/>
      <c r="I131" s="139"/>
    </row>
    <row r="132" spans="1:10" ht="13.5" customHeight="1" x14ac:dyDescent="0.25">
      <c r="A132" s="656">
        <v>2.91</v>
      </c>
      <c r="B132" s="2194" t="s">
        <v>916</v>
      </c>
      <c r="C132" s="2194"/>
      <c r="D132" s="2194"/>
      <c r="E132" s="2194"/>
      <c r="F132" s="2194"/>
      <c r="G132" s="139"/>
      <c r="H132" s="139"/>
      <c r="I132" s="139"/>
    </row>
    <row r="133" spans="1:10" ht="13.5" customHeight="1" x14ac:dyDescent="0.25">
      <c r="A133" s="1677">
        <v>2.95</v>
      </c>
      <c r="B133" s="2199" t="s">
        <v>855</v>
      </c>
      <c r="C133" s="2199"/>
      <c r="D133" s="2199"/>
      <c r="E133" s="2199"/>
      <c r="F133" s="2199"/>
      <c r="G133" s="139"/>
      <c r="H133" s="139"/>
      <c r="I133" s="139"/>
    </row>
    <row r="134" spans="1:10" ht="15" customHeight="1" x14ac:dyDescent="0.25">
      <c r="A134" s="2234">
        <v>2.97</v>
      </c>
      <c r="B134" s="2199" t="s">
        <v>767</v>
      </c>
      <c r="C134" s="2199"/>
      <c r="D134" s="2199"/>
      <c r="E134" s="2199"/>
      <c r="F134" s="2199"/>
      <c r="G134" s="139"/>
      <c r="H134" s="139"/>
      <c r="I134" s="139"/>
    </row>
    <row r="135" spans="1:10" ht="15" x14ac:dyDescent="0.25">
      <c r="A135" s="2234"/>
      <c r="B135" s="2199"/>
      <c r="C135" s="2199"/>
      <c r="D135" s="2199"/>
      <c r="E135" s="2199"/>
      <c r="F135" s="2199"/>
      <c r="G135" s="139"/>
      <c r="H135" s="139"/>
      <c r="I135" s="139"/>
    </row>
    <row r="136" spans="1:10" x14ac:dyDescent="0.25">
      <c r="A136" s="2234"/>
      <c r="B136" s="2199"/>
      <c r="C136" s="2199"/>
      <c r="D136" s="2199"/>
      <c r="E136" s="2199"/>
      <c r="F136" s="2199"/>
      <c r="G136" s="139"/>
      <c r="H136" s="1692"/>
      <c r="I136" s="1678"/>
    </row>
    <row r="137" spans="1:10" x14ac:dyDescent="0.25">
      <c r="A137" s="139"/>
      <c r="B137" s="139"/>
      <c r="C137" s="139"/>
      <c r="D137" s="1024"/>
      <c r="F137" s="815"/>
      <c r="G137" s="749"/>
      <c r="H137" s="139"/>
      <c r="I137" s="139"/>
      <c r="J137" s="1678"/>
    </row>
    <row r="138" spans="1:10" x14ac:dyDescent="0.25">
      <c r="G138" s="168"/>
    </row>
    <row r="139" spans="1:10" x14ac:dyDescent="0.25">
      <c r="G139" s="168"/>
    </row>
    <row r="141" spans="1:10" x14ac:dyDescent="0.25">
      <c r="J141" s="749"/>
    </row>
    <row r="147" spans="7:7" ht="15.75" customHeight="1" x14ac:dyDescent="0.25">
      <c r="G147" s="1421"/>
    </row>
    <row r="148" spans="7:7" x14ac:dyDescent="0.25">
      <c r="G148" s="1421"/>
    </row>
    <row r="150" spans="7:7" x14ac:dyDescent="0.25">
      <c r="G150" s="1422"/>
    </row>
    <row r="151" spans="7:7" ht="15.75" customHeight="1" x14ac:dyDescent="0.25">
      <c r="G151" s="1422"/>
    </row>
    <row r="152" spans="7:7" ht="15" customHeight="1" x14ac:dyDescent="0.25"/>
  </sheetData>
  <mergeCells count="31">
    <mergeCell ref="I113:I119"/>
    <mergeCell ref="H113:H119"/>
    <mergeCell ref="H28:I28"/>
    <mergeCell ref="A28:D28"/>
    <mergeCell ref="B115:F115"/>
    <mergeCell ref="B112:F112"/>
    <mergeCell ref="B113:F113"/>
    <mergeCell ref="B114:F114"/>
    <mergeCell ref="A47:D47"/>
    <mergeCell ref="A134:A136"/>
    <mergeCell ref="B134:F136"/>
    <mergeCell ref="B117:F117"/>
    <mergeCell ref="B132:F132"/>
    <mergeCell ref="B133:F133"/>
    <mergeCell ref="B130:F130"/>
    <mergeCell ref="B131:F131"/>
    <mergeCell ref="B121:F121"/>
    <mergeCell ref="B122:F122"/>
    <mergeCell ref="B123:F123"/>
    <mergeCell ref="B129:F129"/>
    <mergeCell ref="B118:F118"/>
    <mergeCell ref="B119:F119"/>
    <mergeCell ref="B120:F120"/>
    <mergeCell ref="B124:F127"/>
    <mergeCell ref="A124:A127"/>
    <mergeCell ref="B128:F128"/>
    <mergeCell ref="A8:C8"/>
    <mergeCell ref="A17:A18"/>
    <mergeCell ref="B17:B18"/>
    <mergeCell ref="C17:C18"/>
    <mergeCell ref="B116:F116"/>
  </mergeCells>
  <pageMargins left="0.23622047244094491" right="0.23622047244094491" top="0.19685039370078741" bottom="0.15748031496062992" header="0.11811023622047245" footer="0.11811023622047245"/>
  <pageSetup paperSize="8"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G133"/>
  <sheetViews>
    <sheetView zoomScale="75" zoomScaleNormal="75" workbookViewId="0">
      <selection activeCell="A8" sqref="A8:C8"/>
    </sheetView>
  </sheetViews>
  <sheetFormatPr defaultRowHeight="15.75" x14ac:dyDescent="0.25"/>
  <cols>
    <col min="1" max="1" width="7.7109375" style="7" customWidth="1"/>
    <col min="2" max="2" width="54.7109375" style="7" customWidth="1"/>
    <col min="3" max="3" width="75.7109375" customWidth="1"/>
    <col min="4" max="4" width="3.140625" style="226" customWidth="1"/>
    <col min="5" max="5" width="13.85546875" style="7" customWidth="1"/>
    <col min="6" max="6" width="32.85546875" style="134" bestFit="1" customWidth="1"/>
    <col min="7" max="7" width="9.140625" style="7"/>
  </cols>
  <sheetData>
    <row r="1" spans="1:6" s="7" customFormat="1" x14ac:dyDescent="0.25">
      <c r="D1" s="226"/>
      <c r="F1" s="134"/>
    </row>
    <row r="2" spans="1:6" s="7" customFormat="1" x14ac:dyDescent="0.25">
      <c r="D2" s="226"/>
      <c r="F2" s="134"/>
    </row>
    <row r="3" spans="1:6" s="7" customFormat="1" x14ac:dyDescent="0.25">
      <c r="D3" s="226"/>
      <c r="F3" s="134"/>
    </row>
    <row r="4" spans="1:6" s="7" customFormat="1" ht="18" x14ac:dyDescent="0.25">
      <c r="B4" s="1001" t="s">
        <v>1247</v>
      </c>
      <c r="F4" s="134"/>
    </row>
    <row r="5" spans="1:6" s="7" customFormat="1" x14ac:dyDescent="0.25">
      <c r="D5" s="226"/>
      <c r="F5" s="134"/>
    </row>
    <row r="6" spans="1:6" s="7" customFormat="1" x14ac:dyDescent="0.25">
      <c r="D6" s="226"/>
      <c r="F6" s="134"/>
    </row>
    <row r="7" spans="1:6" s="7" customFormat="1" x14ac:dyDescent="0.25">
      <c r="D7" s="226"/>
      <c r="F7" s="134"/>
    </row>
    <row r="8" spans="1:6" s="134" customFormat="1" x14ac:dyDescent="0.25">
      <c r="A8" s="2198" t="s">
        <v>131</v>
      </c>
      <c r="B8" s="2198"/>
      <c r="C8" s="2198"/>
      <c r="D8" s="53"/>
      <c r="E8" s="1002"/>
    </row>
    <row r="9" spans="1:6" s="134" customFormat="1" x14ac:dyDescent="0.25">
      <c r="A9" s="908">
        <v>1</v>
      </c>
      <c r="B9" s="710" t="s">
        <v>127</v>
      </c>
      <c r="C9" s="1353" t="s">
        <v>128</v>
      </c>
      <c r="D9" s="53"/>
      <c r="E9" s="1002"/>
    </row>
    <row r="10" spans="1:6" s="7" customFormat="1" x14ac:dyDescent="0.25">
      <c r="A10" s="908">
        <v>2</v>
      </c>
      <c r="B10" s="710" t="s">
        <v>90</v>
      </c>
      <c r="C10" s="966" t="s">
        <v>94</v>
      </c>
      <c r="D10" s="226"/>
      <c r="E10" s="984" t="s">
        <v>95</v>
      </c>
      <c r="F10" s="1681" t="s">
        <v>93</v>
      </c>
    </row>
    <row r="11" spans="1:6" s="7" customFormat="1" x14ac:dyDescent="0.25">
      <c r="A11" s="908">
        <v>3</v>
      </c>
      <c r="B11" s="710" t="s">
        <v>91</v>
      </c>
      <c r="C11" s="966" t="s">
        <v>96</v>
      </c>
      <c r="D11" s="226"/>
      <c r="E11" s="984" t="s">
        <v>95</v>
      </c>
      <c r="F11" s="1681" t="s">
        <v>97</v>
      </c>
    </row>
    <row r="12" spans="1:6" s="7" customFormat="1" x14ac:dyDescent="0.25">
      <c r="A12" s="908">
        <v>4</v>
      </c>
      <c r="B12" s="710" t="s">
        <v>101</v>
      </c>
      <c r="C12" s="972">
        <v>43941</v>
      </c>
      <c r="D12" s="226"/>
      <c r="E12" s="667"/>
      <c r="F12" s="134"/>
    </row>
    <row r="13" spans="1:6" s="7" customFormat="1" x14ac:dyDescent="0.25">
      <c r="A13" s="908">
        <v>5</v>
      </c>
      <c r="B13" s="710" t="s">
        <v>123</v>
      </c>
      <c r="C13" s="668">
        <v>0.45520833333333338</v>
      </c>
      <c r="D13" s="226"/>
      <c r="E13" s="667"/>
      <c r="F13" s="134"/>
    </row>
    <row r="14" spans="1:6" s="7" customFormat="1" x14ac:dyDescent="0.25">
      <c r="A14" s="908">
        <v>6</v>
      </c>
      <c r="B14" s="710" t="s">
        <v>124</v>
      </c>
      <c r="C14" s="972" t="s">
        <v>125</v>
      </c>
      <c r="D14" s="226"/>
      <c r="E14" s="667"/>
      <c r="F14" s="134"/>
    </row>
    <row r="15" spans="1:6" s="7" customFormat="1" x14ac:dyDescent="0.25">
      <c r="A15" s="908">
        <v>7</v>
      </c>
      <c r="B15" s="710" t="s">
        <v>102</v>
      </c>
      <c r="C15" s="972">
        <v>43942</v>
      </c>
      <c r="D15" s="226"/>
      <c r="E15" s="667"/>
      <c r="F15" s="134"/>
    </row>
    <row r="16" spans="1:6" s="7" customFormat="1" x14ac:dyDescent="0.25">
      <c r="A16" s="908">
        <v>8</v>
      </c>
      <c r="B16" s="710" t="s">
        <v>103</v>
      </c>
      <c r="C16" s="972">
        <f>C15+7</f>
        <v>43949</v>
      </c>
      <c r="D16" s="226"/>
      <c r="E16" s="667"/>
      <c r="F16" s="134"/>
    </row>
    <row r="17" spans="1:6" s="7" customFormat="1" x14ac:dyDescent="0.25">
      <c r="A17" s="2188">
        <v>9</v>
      </c>
      <c r="B17" s="2190" t="s">
        <v>85</v>
      </c>
      <c r="C17" s="2192" t="s">
        <v>98</v>
      </c>
      <c r="D17" s="226"/>
      <c r="E17" s="984" t="s">
        <v>180</v>
      </c>
      <c r="F17" s="1682" t="s">
        <v>92</v>
      </c>
    </row>
    <row r="18" spans="1:6" s="7" customFormat="1" x14ac:dyDescent="0.25">
      <c r="A18" s="2189"/>
      <c r="B18" s="2191"/>
      <c r="C18" s="2193"/>
      <c r="D18" s="226"/>
      <c r="E18" s="984" t="s">
        <v>181</v>
      </c>
      <c r="F18" s="1681" t="s">
        <v>119</v>
      </c>
    </row>
    <row r="19" spans="1:6" s="7" customFormat="1" x14ac:dyDescent="0.25">
      <c r="A19" s="908">
        <v>10</v>
      </c>
      <c r="B19" s="710" t="s">
        <v>86</v>
      </c>
      <c r="C19" s="96">
        <v>10000000</v>
      </c>
      <c r="D19" s="226"/>
      <c r="E19" s="670"/>
      <c r="F19" s="134"/>
    </row>
    <row r="20" spans="1:6" s="7" customFormat="1" x14ac:dyDescent="0.25">
      <c r="A20" s="908">
        <v>11</v>
      </c>
      <c r="B20" s="710" t="s">
        <v>87</v>
      </c>
      <c r="C20" s="96">
        <f>(C19*(F20/100))+(C19*((1.5*340)/(100*365)))</f>
        <v>10213826.02739726</v>
      </c>
      <c r="D20" s="226"/>
      <c r="E20" s="987" t="s">
        <v>100</v>
      </c>
      <c r="F20" s="1679">
        <v>100.741</v>
      </c>
    </row>
    <row r="21" spans="1:6" s="7" customFormat="1" x14ac:dyDescent="0.25">
      <c r="A21" s="908">
        <v>12</v>
      </c>
      <c r="B21" s="710" t="s">
        <v>83</v>
      </c>
      <c r="C21" s="96">
        <f>C20*(1-0.005)</f>
        <v>10162756.897260273</v>
      </c>
      <c r="D21" s="226"/>
      <c r="E21" s="987" t="s">
        <v>89</v>
      </c>
      <c r="F21" s="1680">
        <f>(C20-C21)/C20</f>
        <v>5.0000000000000877E-3</v>
      </c>
    </row>
    <row r="22" spans="1:6" s="7" customFormat="1" x14ac:dyDescent="0.25">
      <c r="A22" s="908">
        <v>13</v>
      </c>
      <c r="B22" s="710" t="s">
        <v>88</v>
      </c>
      <c r="C22" s="966" t="s">
        <v>99</v>
      </c>
      <c r="D22" s="226"/>
      <c r="E22" s="231"/>
      <c r="F22" s="134"/>
    </row>
    <row r="23" spans="1:6" s="7" customFormat="1" x14ac:dyDescent="0.25">
      <c r="A23" s="908">
        <v>14</v>
      </c>
      <c r="B23" s="710" t="s">
        <v>82</v>
      </c>
      <c r="C23" s="533">
        <v>-6.1000000000000004E-3</v>
      </c>
      <c r="D23" s="226"/>
      <c r="E23" s="671"/>
      <c r="F23" s="1689"/>
    </row>
    <row r="24" spans="1:6" s="7" customFormat="1" x14ac:dyDescent="0.25">
      <c r="A24" s="908">
        <v>15</v>
      </c>
      <c r="B24" s="710" t="s">
        <v>84</v>
      </c>
      <c r="C24" s="96">
        <f>C21*(1+((C23*(C16-C15))/(360)))</f>
        <v>10161551.481372736</v>
      </c>
      <c r="D24" s="226"/>
      <c r="E24" s="672"/>
      <c r="F24" s="134"/>
    </row>
    <row r="25" spans="1:6" s="7" customFormat="1" x14ac:dyDescent="0.25">
      <c r="A25" s="908">
        <v>16</v>
      </c>
      <c r="B25" s="710" t="s">
        <v>306</v>
      </c>
      <c r="C25" s="534" t="s">
        <v>305</v>
      </c>
      <c r="D25" s="957"/>
      <c r="F25" s="134"/>
    </row>
    <row r="26" spans="1:6" s="7" customFormat="1" x14ac:dyDescent="0.25">
      <c r="A26" s="2196"/>
      <c r="B26" s="2196"/>
      <c r="C26" s="2196"/>
      <c r="D26" s="53"/>
      <c r="E26" s="134"/>
      <c r="F26" s="1685" t="s">
        <v>795</v>
      </c>
    </row>
    <row r="27" spans="1:6" s="7" customFormat="1" x14ac:dyDescent="0.25">
      <c r="A27" s="426">
        <v>1</v>
      </c>
      <c r="B27" s="515" t="s">
        <v>0</v>
      </c>
      <c r="C27" s="968" t="s">
        <v>611</v>
      </c>
      <c r="D27" s="203" t="s">
        <v>130</v>
      </c>
      <c r="E27" s="717" t="s">
        <v>273</v>
      </c>
      <c r="F27" s="913">
        <v>1.1399999999999999</v>
      </c>
    </row>
    <row r="28" spans="1:6" s="7" customFormat="1" x14ac:dyDescent="0.25">
      <c r="A28" s="426">
        <v>2</v>
      </c>
      <c r="B28" s="515" t="s">
        <v>1</v>
      </c>
      <c r="C28" s="966" t="str">
        <f>F10</f>
        <v>MP6I5ZYZBEU3UXPYFY54</v>
      </c>
      <c r="D28" s="203" t="s">
        <v>130</v>
      </c>
      <c r="E28" s="718" t="s">
        <v>273</v>
      </c>
      <c r="F28" s="913">
        <v>4.0999999999999996</v>
      </c>
    </row>
    <row r="29" spans="1:6" s="7" customFormat="1" x14ac:dyDescent="0.25">
      <c r="A29" s="426">
        <v>3</v>
      </c>
      <c r="B29" s="515" t="s">
        <v>40</v>
      </c>
      <c r="C29" s="966" t="str">
        <f>F10</f>
        <v>MP6I5ZYZBEU3UXPYFY54</v>
      </c>
      <c r="D29" s="203" t="s">
        <v>130</v>
      </c>
      <c r="E29" s="718"/>
      <c r="F29" s="913">
        <v>4.0999999999999996</v>
      </c>
    </row>
    <row r="30" spans="1:6" s="7" customFormat="1" x14ac:dyDescent="0.25">
      <c r="A30" s="426">
        <v>4</v>
      </c>
      <c r="B30" s="515" t="s">
        <v>12</v>
      </c>
      <c r="C30" s="966" t="s">
        <v>106</v>
      </c>
      <c r="D30" s="203" t="s">
        <v>130</v>
      </c>
      <c r="E30" s="718"/>
      <c r="F30" s="913"/>
    </row>
    <row r="31" spans="1:6" s="7" customFormat="1" x14ac:dyDescent="0.25">
      <c r="A31" s="426">
        <v>5</v>
      </c>
      <c r="B31" s="515" t="s">
        <v>2</v>
      </c>
      <c r="C31" s="966" t="s">
        <v>107</v>
      </c>
      <c r="D31" s="203" t="s">
        <v>130</v>
      </c>
      <c r="E31" s="718"/>
      <c r="F31" s="913"/>
    </row>
    <row r="32" spans="1:6" x14ac:dyDescent="0.25">
      <c r="A32" s="426">
        <v>6</v>
      </c>
      <c r="B32" s="515" t="s">
        <v>419</v>
      </c>
      <c r="C32" s="928"/>
      <c r="D32" s="203" t="s">
        <v>44</v>
      </c>
      <c r="E32" s="328"/>
      <c r="F32" s="913"/>
    </row>
    <row r="33" spans="1:6" x14ac:dyDescent="0.25">
      <c r="A33" s="426">
        <v>7</v>
      </c>
      <c r="B33" s="515" t="s">
        <v>420</v>
      </c>
      <c r="C33" s="928"/>
      <c r="D33" s="203" t="s">
        <v>43</v>
      </c>
      <c r="E33" s="328" t="s">
        <v>273</v>
      </c>
      <c r="F33" s="913"/>
    </row>
    <row r="34" spans="1:6" x14ac:dyDescent="0.25">
      <c r="A34" s="426">
        <v>8</v>
      </c>
      <c r="B34" s="515" t="s">
        <v>421</v>
      </c>
      <c r="C34" s="928"/>
      <c r="D34" s="203" t="s">
        <v>43</v>
      </c>
      <c r="E34" s="328" t="s">
        <v>273</v>
      </c>
      <c r="F34" s="913"/>
    </row>
    <row r="35" spans="1:6" x14ac:dyDescent="0.25">
      <c r="A35" s="426">
        <v>9</v>
      </c>
      <c r="B35" s="515" t="s">
        <v>5</v>
      </c>
      <c r="C35" s="925" t="s">
        <v>109</v>
      </c>
      <c r="D35" s="203" t="s">
        <v>130</v>
      </c>
      <c r="E35" s="328"/>
      <c r="F35" s="913">
        <v>6.17</v>
      </c>
    </row>
    <row r="36" spans="1:6" x14ac:dyDescent="0.25">
      <c r="A36" s="426">
        <v>10</v>
      </c>
      <c r="B36" s="515" t="s">
        <v>6</v>
      </c>
      <c r="C36" s="925" t="s">
        <v>93</v>
      </c>
      <c r="D36" s="203" t="s">
        <v>130</v>
      </c>
      <c r="E36" s="328" t="s">
        <v>273</v>
      </c>
      <c r="F36" s="913">
        <v>4.0999999999999996</v>
      </c>
    </row>
    <row r="37" spans="1:6" x14ac:dyDescent="0.25">
      <c r="A37" s="426">
        <v>11</v>
      </c>
      <c r="B37" s="515" t="s">
        <v>7</v>
      </c>
      <c r="C37" s="925" t="str">
        <f>F11</f>
        <v>DL6FFRRLF74S01HE2M14</v>
      </c>
      <c r="D37" s="203" t="s">
        <v>130</v>
      </c>
      <c r="E37" s="328"/>
      <c r="F37" s="913">
        <v>4.0999999999999996</v>
      </c>
    </row>
    <row r="38" spans="1:6" x14ac:dyDescent="0.25">
      <c r="A38" s="426">
        <v>12</v>
      </c>
      <c r="B38" s="515" t="s">
        <v>46</v>
      </c>
      <c r="C38" s="925" t="s">
        <v>108</v>
      </c>
      <c r="D38" s="203" t="s">
        <v>130</v>
      </c>
      <c r="E38" s="328"/>
      <c r="F38" s="913"/>
    </row>
    <row r="39" spans="1:6" x14ac:dyDescent="0.25">
      <c r="A39" s="426">
        <v>13</v>
      </c>
      <c r="B39" s="515" t="s">
        <v>8</v>
      </c>
      <c r="C39" s="928"/>
      <c r="D39" s="203" t="s">
        <v>43</v>
      </c>
      <c r="E39" s="328" t="s">
        <v>273</v>
      </c>
      <c r="F39" s="913">
        <v>4.0999999999999996</v>
      </c>
    </row>
    <row r="40" spans="1:6" x14ac:dyDescent="0.25">
      <c r="A40" s="426">
        <v>14</v>
      </c>
      <c r="B40" s="515" t="s">
        <v>9</v>
      </c>
      <c r="C40" s="928"/>
      <c r="D40" s="203" t="s">
        <v>43</v>
      </c>
      <c r="E40" s="328"/>
      <c r="F40" s="913"/>
    </row>
    <row r="41" spans="1:6" x14ac:dyDescent="0.25">
      <c r="A41" s="426">
        <v>15</v>
      </c>
      <c r="B41" s="515" t="s">
        <v>10</v>
      </c>
      <c r="C41" s="928"/>
      <c r="D41" s="203" t="s">
        <v>43</v>
      </c>
      <c r="E41" s="328"/>
      <c r="F41" s="913" t="s">
        <v>1116</v>
      </c>
    </row>
    <row r="42" spans="1:6" x14ac:dyDescent="0.25">
      <c r="A42" s="426">
        <v>16</v>
      </c>
      <c r="B42" s="515" t="s">
        <v>41</v>
      </c>
      <c r="C42" s="928"/>
      <c r="D42" s="203" t="s">
        <v>44</v>
      </c>
      <c r="E42" s="328"/>
      <c r="F42" s="913"/>
    </row>
    <row r="43" spans="1:6" x14ac:dyDescent="0.25">
      <c r="A43" s="426">
        <v>17</v>
      </c>
      <c r="B43" s="515" t="s">
        <v>11</v>
      </c>
      <c r="C43" s="1552" t="str">
        <f>C29</f>
        <v>MP6I5ZYZBEU3UXPYFY54</v>
      </c>
      <c r="D43" s="203" t="s">
        <v>43</v>
      </c>
      <c r="E43" s="328" t="s">
        <v>273</v>
      </c>
      <c r="F43" s="913">
        <v>4.4000000000000004</v>
      </c>
    </row>
    <row r="44" spans="1:6" x14ac:dyDescent="0.25">
      <c r="A44" s="426">
        <v>18</v>
      </c>
      <c r="B44" s="515" t="s">
        <v>153</v>
      </c>
      <c r="C44" s="69"/>
      <c r="D44" s="203" t="s">
        <v>43</v>
      </c>
      <c r="E44" s="328"/>
      <c r="F44" s="913"/>
    </row>
    <row r="45" spans="1:6" x14ac:dyDescent="0.25">
      <c r="A45" s="2197"/>
      <c r="B45" s="2197"/>
      <c r="C45" s="2197"/>
      <c r="D45" s="2197"/>
      <c r="F45" s="47"/>
    </row>
    <row r="46" spans="1:6" x14ac:dyDescent="0.25">
      <c r="A46" s="426">
        <v>1</v>
      </c>
      <c r="B46" s="515" t="s">
        <v>49</v>
      </c>
      <c r="C46" s="930" t="s">
        <v>120</v>
      </c>
      <c r="D46" s="934" t="s">
        <v>130</v>
      </c>
      <c r="E46" s="328" t="s">
        <v>273</v>
      </c>
      <c r="F46" s="913" t="s">
        <v>1075</v>
      </c>
    </row>
    <row r="47" spans="1:6" x14ac:dyDescent="0.25">
      <c r="A47" s="426">
        <v>2</v>
      </c>
      <c r="B47" s="515" t="s">
        <v>15</v>
      </c>
      <c r="C47" s="39"/>
      <c r="D47" s="934" t="s">
        <v>44</v>
      </c>
      <c r="F47" s="913"/>
    </row>
    <row r="48" spans="1:6" x14ac:dyDescent="0.25">
      <c r="A48" s="426">
        <v>3</v>
      </c>
      <c r="B48" s="515" t="s">
        <v>79</v>
      </c>
      <c r="C48" s="744" t="s">
        <v>613</v>
      </c>
      <c r="D48" s="934" t="s">
        <v>130</v>
      </c>
      <c r="F48" s="913">
        <v>9.1999999999999993</v>
      </c>
    </row>
    <row r="49" spans="1:6" x14ac:dyDescent="0.25">
      <c r="A49" s="426">
        <v>4</v>
      </c>
      <c r="B49" s="515" t="s">
        <v>34</v>
      </c>
      <c r="C49" s="1350" t="s">
        <v>110</v>
      </c>
      <c r="D49" s="934" t="s">
        <v>130</v>
      </c>
      <c r="F49" s="913" t="s">
        <v>1098</v>
      </c>
    </row>
    <row r="50" spans="1:6" x14ac:dyDescent="0.25">
      <c r="A50" s="426">
        <v>5</v>
      </c>
      <c r="B50" s="515" t="s">
        <v>16</v>
      </c>
      <c r="C50" s="930" t="b">
        <v>0</v>
      </c>
      <c r="D50" s="934" t="s">
        <v>130</v>
      </c>
      <c r="F50" s="913"/>
    </row>
    <row r="51" spans="1:6" x14ac:dyDescent="0.25">
      <c r="A51" s="426">
        <v>6</v>
      </c>
      <c r="B51" s="515" t="s">
        <v>50</v>
      </c>
      <c r="C51" s="39"/>
      <c r="D51" s="934" t="s">
        <v>44</v>
      </c>
      <c r="F51" s="913"/>
    </row>
    <row r="52" spans="1:6" x14ac:dyDescent="0.25">
      <c r="A52" s="426">
        <v>7</v>
      </c>
      <c r="B52" s="515" t="s">
        <v>13</v>
      </c>
      <c r="C52" s="39"/>
      <c r="D52" s="934" t="s">
        <v>44</v>
      </c>
      <c r="F52" s="913"/>
    </row>
    <row r="53" spans="1:6" x14ac:dyDescent="0.25">
      <c r="A53" s="426">
        <v>8</v>
      </c>
      <c r="B53" s="515" t="s">
        <v>14</v>
      </c>
      <c r="C53" s="186" t="s">
        <v>169</v>
      </c>
      <c r="D53" s="934" t="s">
        <v>130</v>
      </c>
      <c r="E53" s="328" t="s">
        <v>273</v>
      </c>
      <c r="F53" s="913" t="s">
        <v>1102</v>
      </c>
    </row>
    <row r="54" spans="1:6" x14ac:dyDescent="0.25">
      <c r="A54" s="426">
        <v>9</v>
      </c>
      <c r="B54" s="515" t="s">
        <v>51</v>
      </c>
      <c r="C54" s="931" t="s">
        <v>104</v>
      </c>
      <c r="D54" s="934" t="s">
        <v>130</v>
      </c>
      <c r="E54" s="636"/>
      <c r="F54" s="913" t="s">
        <v>1103</v>
      </c>
    </row>
    <row r="55" spans="1:6" x14ac:dyDescent="0.25">
      <c r="A55" s="426">
        <v>10</v>
      </c>
      <c r="B55" s="515" t="s">
        <v>35</v>
      </c>
      <c r="C55" s="560"/>
      <c r="D55" s="934" t="s">
        <v>44</v>
      </c>
      <c r="E55" s="636"/>
      <c r="F55" s="913" t="s">
        <v>1104</v>
      </c>
    </row>
    <row r="56" spans="1:6" x14ac:dyDescent="0.25">
      <c r="A56" s="426">
        <v>11</v>
      </c>
      <c r="B56" s="515" t="s">
        <v>52</v>
      </c>
      <c r="C56" s="931">
        <v>2011</v>
      </c>
      <c r="D56" s="934" t="s">
        <v>44</v>
      </c>
      <c r="E56" s="636"/>
      <c r="F56" s="913" t="s">
        <v>1104</v>
      </c>
    </row>
    <row r="57" spans="1:6" x14ac:dyDescent="0.25">
      <c r="A57" s="426">
        <v>12</v>
      </c>
      <c r="B57" s="515" t="s">
        <v>53</v>
      </c>
      <c r="C57" s="926" t="s">
        <v>612</v>
      </c>
      <c r="D57" s="934" t="s">
        <v>130</v>
      </c>
      <c r="F57" s="913" t="s">
        <v>1105</v>
      </c>
    </row>
    <row r="58" spans="1:6" x14ac:dyDescent="0.25">
      <c r="A58" s="426">
        <v>13</v>
      </c>
      <c r="B58" s="515" t="s">
        <v>54</v>
      </c>
      <c r="C58" s="720" t="s">
        <v>614</v>
      </c>
      <c r="D58" s="934" t="s">
        <v>130</v>
      </c>
      <c r="F58" s="913"/>
    </row>
    <row r="59" spans="1:6" x14ac:dyDescent="0.25">
      <c r="A59" s="426">
        <v>14</v>
      </c>
      <c r="B59" s="515" t="s">
        <v>37</v>
      </c>
      <c r="C59" s="720" t="s">
        <v>615</v>
      </c>
      <c r="D59" s="934" t="s">
        <v>44</v>
      </c>
      <c r="E59" s="717"/>
      <c r="F59" s="913"/>
    </row>
    <row r="60" spans="1:6" x14ac:dyDescent="0.25">
      <c r="A60" s="426">
        <v>15</v>
      </c>
      <c r="B60" s="515" t="s">
        <v>55</v>
      </c>
      <c r="C60" s="1162" t="s">
        <v>901</v>
      </c>
      <c r="D60" s="934" t="s">
        <v>723</v>
      </c>
      <c r="F60" s="913"/>
    </row>
    <row r="61" spans="1:6" x14ac:dyDescent="0.25">
      <c r="A61" s="426">
        <v>16</v>
      </c>
      <c r="B61" s="515" t="s">
        <v>56</v>
      </c>
      <c r="C61" s="117"/>
      <c r="D61" s="934" t="s">
        <v>44</v>
      </c>
      <c r="E61" s="328" t="s">
        <v>273</v>
      </c>
      <c r="F61" s="913">
        <v>5.3</v>
      </c>
    </row>
    <row r="62" spans="1:6" x14ac:dyDescent="0.25">
      <c r="A62" s="426">
        <v>17</v>
      </c>
      <c r="B62" s="515" t="s">
        <v>57</v>
      </c>
      <c r="C62" s="131"/>
      <c r="D62" s="934" t="s">
        <v>43</v>
      </c>
      <c r="E62" s="328" t="s">
        <v>273</v>
      </c>
      <c r="F62" s="913">
        <v>5.4</v>
      </c>
    </row>
    <row r="63" spans="1:6" x14ac:dyDescent="0.25">
      <c r="A63" s="426">
        <v>18</v>
      </c>
      <c r="B63" s="515" t="s">
        <v>129</v>
      </c>
      <c r="C63" s="931" t="s">
        <v>105</v>
      </c>
      <c r="D63" s="934" t="s">
        <v>130</v>
      </c>
      <c r="E63" s="328" t="s">
        <v>273</v>
      </c>
      <c r="F63" s="913">
        <v>6.3</v>
      </c>
    </row>
    <row r="64" spans="1:6" x14ac:dyDescent="0.25">
      <c r="A64" s="426">
        <v>19</v>
      </c>
      <c r="B64" s="515" t="s">
        <v>17</v>
      </c>
      <c r="C64" s="930" t="b">
        <v>0</v>
      </c>
      <c r="D64" s="934" t="s">
        <v>130</v>
      </c>
      <c r="E64" s="139"/>
      <c r="F64" s="913"/>
    </row>
    <row r="65" spans="1:6" x14ac:dyDescent="0.25">
      <c r="A65" s="426">
        <v>20</v>
      </c>
      <c r="B65" s="515" t="s">
        <v>18</v>
      </c>
      <c r="C65" s="930" t="s">
        <v>111</v>
      </c>
      <c r="D65" s="545" t="s">
        <v>130</v>
      </c>
      <c r="E65" s="328" t="s">
        <v>273</v>
      </c>
      <c r="F65" s="913"/>
    </row>
    <row r="66" spans="1:6" x14ac:dyDescent="0.25">
      <c r="A66" s="426">
        <v>21</v>
      </c>
      <c r="B66" s="515" t="s">
        <v>58</v>
      </c>
      <c r="C66" s="930" t="b">
        <v>0</v>
      </c>
      <c r="D66" s="934" t="s">
        <v>130</v>
      </c>
      <c r="E66" s="139"/>
      <c r="F66" s="913" t="s">
        <v>1106</v>
      </c>
    </row>
    <row r="67" spans="1:6" x14ac:dyDescent="0.25">
      <c r="A67" s="426">
        <v>22</v>
      </c>
      <c r="B67" s="515" t="s">
        <v>619</v>
      </c>
      <c r="C67" s="186" t="s">
        <v>195</v>
      </c>
      <c r="D67" s="934" t="s">
        <v>130</v>
      </c>
      <c r="E67" s="328" t="s">
        <v>273</v>
      </c>
      <c r="F67" s="913" t="s">
        <v>1082</v>
      </c>
    </row>
    <row r="68" spans="1:6" x14ac:dyDescent="0.25">
      <c r="A68" s="426">
        <v>23</v>
      </c>
      <c r="B68" s="515" t="s">
        <v>59</v>
      </c>
      <c r="C68" s="1351">
        <f>C23</f>
        <v>-6.1000000000000004E-3</v>
      </c>
      <c r="D68" s="934" t="s">
        <v>44</v>
      </c>
      <c r="F68" s="913" t="s">
        <v>1107</v>
      </c>
    </row>
    <row r="69" spans="1:6" x14ac:dyDescent="0.25">
      <c r="A69" s="426">
        <v>24</v>
      </c>
      <c r="B69" s="515" t="s">
        <v>60</v>
      </c>
      <c r="C69" s="1350" t="s">
        <v>112</v>
      </c>
      <c r="D69" s="934" t="s">
        <v>44</v>
      </c>
      <c r="F69" s="913"/>
    </row>
    <row r="70" spans="1:6" x14ac:dyDescent="0.25">
      <c r="A70" s="426">
        <v>25</v>
      </c>
      <c r="B70" s="515" t="s">
        <v>61</v>
      </c>
      <c r="C70" s="39"/>
      <c r="D70" s="934" t="s">
        <v>44</v>
      </c>
      <c r="F70" s="913"/>
    </row>
    <row r="71" spans="1:6" x14ac:dyDescent="0.25">
      <c r="A71" s="426">
        <v>26</v>
      </c>
      <c r="B71" s="515" t="s">
        <v>62</v>
      </c>
      <c r="C71" s="39"/>
      <c r="D71" s="934" t="s">
        <v>44</v>
      </c>
      <c r="F71" s="913"/>
    </row>
    <row r="72" spans="1:6" x14ac:dyDescent="0.25">
      <c r="A72" s="426">
        <v>27</v>
      </c>
      <c r="B72" s="515" t="s">
        <v>63</v>
      </c>
      <c r="C72" s="39"/>
      <c r="D72" s="934" t="s">
        <v>44</v>
      </c>
      <c r="F72" s="913"/>
    </row>
    <row r="73" spans="1:6" x14ac:dyDescent="0.25">
      <c r="A73" s="426">
        <v>28</v>
      </c>
      <c r="B73" s="515" t="s">
        <v>64</v>
      </c>
      <c r="C73" s="39"/>
      <c r="D73" s="934" t="s">
        <v>44</v>
      </c>
      <c r="F73" s="913"/>
    </row>
    <row r="74" spans="1:6" x14ac:dyDescent="0.25">
      <c r="A74" s="426">
        <v>29</v>
      </c>
      <c r="B74" s="515" t="s">
        <v>65</v>
      </c>
      <c r="C74" s="39"/>
      <c r="D74" s="934" t="s">
        <v>44</v>
      </c>
      <c r="F74" s="913"/>
    </row>
    <row r="75" spans="1:6" x14ac:dyDescent="0.25">
      <c r="A75" s="426">
        <v>30</v>
      </c>
      <c r="B75" s="515" t="s">
        <v>66</v>
      </c>
      <c r="C75" s="39"/>
      <c r="D75" s="934" t="s">
        <v>44</v>
      </c>
      <c r="F75" s="913"/>
    </row>
    <row r="76" spans="1:6" x14ac:dyDescent="0.25">
      <c r="A76" s="426">
        <v>31</v>
      </c>
      <c r="B76" s="515" t="s">
        <v>67</v>
      </c>
      <c r="C76" s="39"/>
      <c r="D76" s="934" t="s">
        <v>44</v>
      </c>
      <c r="F76" s="913"/>
    </row>
    <row r="77" spans="1:6" x14ac:dyDescent="0.25">
      <c r="A77" s="426">
        <v>32</v>
      </c>
      <c r="B77" s="515" t="s">
        <v>68</v>
      </c>
      <c r="C77" s="39"/>
      <c r="D77" s="934" t="s">
        <v>44</v>
      </c>
      <c r="F77" s="913"/>
    </row>
    <row r="78" spans="1:6" x14ac:dyDescent="0.25">
      <c r="A78" s="426">
        <v>35</v>
      </c>
      <c r="B78" s="515" t="s">
        <v>72</v>
      </c>
      <c r="C78" s="39"/>
      <c r="D78" s="934" t="s">
        <v>43</v>
      </c>
      <c r="F78" s="913"/>
    </row>
    <row r="79" spans="1:6" x14ac:dyDescent="0.25">
      <c r="A79" s="426">
        <v>36</v>
      </c>
      <c r="B79" s="515" t="s">
        <v>73</v>
      </c>
      <c r="C79" s="39"/>
      <c r="D79" s="934" t="s">
        <v>44</v>
      </c>
      <c r="F79" s="913"/>
    </row>
    <row r="80" spans="1:6" x14ac:dyDescent="0.25">
      <c r="A80" s="426">
        <v>37</v>
      </c>
      <c r="B80" s="515" t="s">
        <v>69</v>
      </c>
      <c r="C80" s="42">
        <f>C21</f>
        <v>10162756.897260273</v>
      </c>
      <c r="D80" s="934" t="s">
        <v>130</v>
      </c>
      <c r="F80" s="913" t="s">
        <v>1108</v>
      </c>
    </row>
    <row r="81" spans="1:6" x14ac:dyDescent="0.25">
      <c r="A81" s="426">
        <v>38</v>
      </c>
      <c r="B81" s="515" t="s">
        <v>70</v>
      </c>
      <c r="C81" s="42">
        <f>C24</f>
        <v>10161551.481372736</v>
      </c>
      <c r="D81" s="934" t="s">
        <v>44</v>
      </c>
      <c r="F81" s="913">
        <v>5.7</v>
      </c>
    </row>
    <row r="82" spans="1:6" x14ac:dyDescent="0.25">
      <c r="A82" s="426">
        <v>39</v>
      </c>
      <c r="B82" s="515" t="s">
        <v>71</v>
      </c>
      <c r="C82" s="930" t="str">
        <f>C22</f>
        <v>EUR</v>
      </c>
      <c r="D82" s="934" t="s">
        <v>130</v>
      </c>
      <c r="F82" s="913">
        <v>5.5</v>
      </c>
    </row>
    <row r="83" spans="1:6" x14ac:dyDescent="0.25">
      <c r="A83" s="426">
        <v>73</v>
      </c>
      <c r="B83" s="515" t="s">
        <v>81</v>
      </c>
      <c r="C83" s="1350" t="b">
        <v>1</v>
      </c>
      <c r="D83" s="545" t="s">
        <v>130</v>
      </c>
      <c r="E83" s="328" t="s">
        <v>273</v>
      </c>
      <c r="F83" s="913">
        <v>6.1</v>
      </c>
    </row>
    <row r="84" spans="1:6" x14ac:dyDescent="0.25">
      <c r="A84" s="426">
        <v>74</v>
      </c>
      <c r="B84" s="515" t="s">
        <v>78</v>
      </c>
      <c r="C84" s="1162" t="s">
        <v>901</v>
      </c>
      <c r="D84" s="935" t="s">
        <v>723</v>
      </c>
      <c r="F84" s="913"/>
    </row>
    <row r="85" spans="1:6" x14ac:dyDescent="0.25">
      <c r="A85" s="426">
        <v>75</v>
      </c>
      <c r="B85" s="515" t="s">
        <v>19</v>
      </c>
      <c r="C85" s="930" t="s">
        <v>113</v>
      </c>
      <c r="D85" s="545" t="s">
        <v>44</v>
      </c>
      <c r="F85" s="913"/>
    </row>
    <row r="86" spans="1:6" x14ac:dyDescent="0.25">
      <c r="A86" s="426">
        <v>76</v>
      </c>
      <c r="B86" s="1006" t="s">
        <v>30</v>
      </c>
      <c r="C86" s="39"/>
      <c r="D86" s="545" t="s">
        <v>44</v>
      </c>
      <c r="F86" s="913"/>
    </row>
    <row r="87" spans="1:6" x14ac:dyDescent="0.25">
      <c r="A87" s="426">
        <v>77</v>
      </c>
      <c r="B87" s="1006" t="s">
        <v>31</v>
      </c>
      <c r="C87" s="39"/>
      <c r="D87" s="545" t="s">
        <v>44</v>
      </c>
      <c r="F87" s="913"/>
    </row>
    <row r="88" spans="1:6" x14ac:dyDescent="0.25">
      <c r="A88" s="426">
        <v>78</v>
      </c>
      <c r="B88" s="1006" t="s">
        <v>77</v>
      </c>
      <c r="C88" s="930" t="str">
        <f>F17</f>
        <v>DE0001102317</v>
      </c>
      <c r="D88" s="545" t="s">
        <v>44</v>
      </c>
      <c r="F88" s="913"/>
    </row>
    <row r="89" spans="1:6" x14ac:dyDescent="0.25">
      <c r="A89" s="426">
        <v>79</v>
      </c>
      <c r="B89" s="1006" t="s">
        <v>76</v>
      </c>
      <c r="C89" s="930" t="s">
        <v>118</v>
      </c>
      <c r="D89" s="545" t="s">
        <v>44</v>
      </c>
      <c r="F89" s="913">
        <v>6.12</v>
      </c>
    </row>
    <row r="90" spans="1:6" x14ac:dyDescent="0.25">
      <c r="A90" s="426">
        <v>83</v>
      </c>
      <c r="B90" s="1006" t="s">
        <v>20</v>
      </c>
      <c r="C90" s="1727">
        <f>-C19</f>
        <v>-10000000</v>
      </c>
      <c r="D90" s="545" t="s">
        <v>44</v>
      </c>
      <c r="F90" s="913" t="s">
        <v>1111</v>
      </c>
    </row>
    <row r="91" spans="1:6" x14ac:dyDescent="0.25">
      <c r="A91" s="426">
        <v>85</v>
      </c>
      <c r="B91" s="515" t="s">
        <v>21</v>
      </c>
      <c r="C91" s="930" t="s">
        <v>99</v>
      </c>
      <c r="D91" s="545" t="s">
        <v>43</v>
      </c>
      <c r="E91" s="328"/>
      <c r="F91" s="913">
        <v>6.5</v>
      </c>
    </row>
    <row r="92" spans="1:6" x14ac:dyDescent="0.25">
      <c r="A92" s="426">
        <v>86</v>
      </c>
      <c r="B92" s="515" t="s">
        <v>22</v>
      </c>
      <c r="C92" s="39"/>
      <c r="D92" s="545" t="s">
        <v>43</v>
      </c>
      <c r="E92" s="328" t="s">
        <v>273</v>
      </c>
      <c r="F92" s="913">
        <v>6.6</v>
      </c>
    </row>
    <row r="93" spans="1:6" x14ac:dyDescent="0.25">
      <c r="A93" s="426">
        <v>87</v>
      </c>
      <c r="B93" s="515" t="s">
        <v>23</v>
      </c>
      <c r="C93" s="123">
        <f>(C20/C19)*100</f>
        <v>102.13826027397259</v>
      </c>
      <c r="D93" s="545" t="s">
        <v>44</v>
      </c>
      <c r="E93" s="328" t="s">
        <v>273</v>
      </c>
      <c r="F93" s="913">
        <v>6.7</v>
      </c>
    </row>
    <row r="94" spans="1:6" x14ac:dyDescent="0.25">
      <c r="A94" s="426">
        <v>88</v>
      </c>
      <c r="B94" s="515" t="s">
        <v>24</v>
      </c>
      <c r="C94" s="42">
        <f>C20</f>
        <v>10213826.02739726</v>
      </c>
      <c r="D94" s="545" t="s">
        <v>44</v>
      </c>
      <c r="E94" s="328" t="s">
        <v>273</v>
      </c>
      <c r="F94" s="913" t="s">
        <v>1112</v>
      </c>
    </row>
    <row r="95" spans="1:6" x14ac:dyDescent="0.25">
      <c r="A95" s="426">
        <v>89</v>
      </c>
      <c r="B95" s="515" t="s">
        <v>25</v>
      </c>
      <c r="C95" s="1596">
        <v>0.5</v>
      </c>
      <c r="D95" s="545" t="s">
        <v>44</v>
      </c>
      <c r="F95" s="913" t="s">
        <v>1113</v>
      </c>
    </row>
    <row r="96" spans="1:6" x14ac:dyDescent="0.25">
      <c r="A96" s="426">
        <v>90</v>
      </c>
      <c r="B96" s="515" t="s">
        <v>26</v>
      </c>
      <c r="C96" s="930" t="s">
        <v>114</v>
      </c>
      <c r="D96" s="545" t="s">
        <v>44</v>
      </c>
      <c r="F96" s="913">
        <v>6.13</v>
      </c>
    </row>
    <row r="97" spans="1:6" x14ac:dyDescent="0.25">
      <c r="A97" s="426">
        <v>91</v>
      </c>
      <c r="B97" s="515" t="s">
        <v>27</v>
      </c>
      <c r="C97" s="228" t="s">
        <v>121</v>
      </c>
      <c r="D97" s="545" t="s">
        <v>44</v>
      </c>
      <c r="E97" s="328" t="s">
        <v>273</v>
      </c>
      <c r="F97" s="913"/>
    </row>
    <row r="98" spans="1:6" x14ac:dyDescent="0.25">
      <c r="A98" s="426">
        <v>92</v>
      </c>
      <c r="B98" s="515" t="s">
        <v>28</v>
      </c>
      <c r="C98" s="930" t="s">
        <v>115</v>
      </c>
      <c r="D98" s="545" t="s">
        <v>44</v>
      </c>
      <c r="F98" s="913">
        <v>6.11</v>
      </c>
    </row>
    <row r="99" spans="1:6" x14ac:dyDescent="0.25">
      <c r="A99" s="426">
        <v>93</v>
      </c>
      <c r="B99" s="515" t="s">
        <v>75</v>
      </c>
      <c r="C99" s="45" t="s">
        <v>119</v>
      </c>
      <c r="D99" s="545" t="s">
        <v>44</v>
      </c>
      <c r="F99" s="1647">
        <v>6.1</v>
      </c>
    </row>
    <row r="100" spans="1:6" x14ac:dyDescent="0.25">
      <c r="A100" s="426">
        <v>94</v>
      </c>
      <c r="B100" s="515" t="s">
        <v>74</v>
      </c>
      <c r="C100" s="930" t="s">
        <v>116</v>
      </c>
      <c r="D100" s="545" t="s">
        <v>44</v>
      </c>
      <c r="F100" s="913">
        <v>6.14</v>
      </c>
    </row>
    <row r="101" spans="1:6" x14ac:dyDescent="0.25">
      <c r="A101" s="426">
        <v>95</v>
      </c>
      <c r="B101" s="1006" t="s">
        <v>38</v>
      </c>
      <c r="C101" s="930" t="b">
        <v>1</v>
      </c>
      <c r="D101" s="545" t="s">
        <v>44</v>
      </c>
      <c r="E101" s="328" t="s">
        <v>273</v>
      </c>
      <c r="F101" s="913">
        <v>6.15</v>
      </c>
    </row>
    <row r="102" spans="1:6" x14ac:dyDescent="0.25">
      <c r="A102" s="203">
        <v>96</v>
      </c>
      <c r="B102" s="526" t="s">
        <v>36</v>
      </c>
      <c r="C102" s="39"/>
      <c r="D102" s="545" t="s">
        <v>44</v>
      </c>
      <c r="F102" s="913"/>
    </row>
    <row r="103" spans="1:6" x14ac:dyDescent="0.25">
      <c r="A103" s="203">
        <v>97</v>
      </c>
      <c r="B103" s="526" t="s">
        <v>32</v>
      </c>
      <c r="C103" s="39"/>
      <c r="D103" s="545" t="s">
        <v>44</v>
      </c>
      <c r="F103" s="913"/>
    </row>
    <row r="104" spans="1:6" s="7" customFormat="1" x14ac:dyDescent="0.25">
      <c r="A104" s="203">
        <v>98</v>
      </c>
      <c r="B104" s="526" t="s">
        <v>39</v>
      </c>
      <c r="C104" s="991" t="s">
        <v>47</v>
      </c>
      <c r="D104" s="934" t="s">
        <v>130</v>
      </c>
      <c r="F104" s="913" t="s">
        <v>1115</v>
      </c>
    </row>
    <row r="105" spans="1:6" s="7" customFormat="1" x14ac:dyDescent="0.25">
      <c r="A105" s="203">
        <v>99</v>
      </c>
      <c r="B105" s="526" t="s">
        <v>29</v>
      </c>
      <c r="C105" s="991" t="s">
        <v>117</v>
      </c>
      <c r="D105" s="934" t="s">
        <v>130</v>
      </c>
      <c r="F105" s="913">
        <v>8.1</v>
      </c>
    </row>
    <row r="106" spans="1:6" s="7" customFormat="1" x14ac:dyDescent="0.25">
      <c r="A106" s="134" t="s">
        <v>122</v>
      </c>
      <c r="C106" s="63">
        <v>47</v>
      </c>
      <c r="D106" s="53"/>
      <c r="F106" s="134"/>
    </row>
    <row r="107" spans="1:6" s="7" customFormat="1" x14ac:dyDescent="0.25">
      <c r="C107" s="152"/>
      <c r="D107" s="54"/>
      <c r="F107" s="134"/>
    </row>
    <row r="108" spans="1:6" s="7" customFormat="1" x14ac:dyDescent="0.25">
      <c r="A108" s="635">
        <v>1.1000000000000001</v>
      </c>
      <c r="B108" s="2228" t="s">
        <v>158</v>
      </c>
      <c r="C108" s="2229"/>
      <c r="D108" s="2229"/>
      <c r="E108" s="2229"/>
      <c r="F108" s="2230"/>
    </row>
    <row r="109" spans="1:6" s="7" customFormat="1" x14ac:dyDescent="0.25">
      <c r="A109" s="635">
        <v>1.2</v>
      </c>
      <c r="B109" s="2219" t="s">
        <v>518</v>
      </c>
      <c r="C109" s="2220"/>
      <c r="D109" s="2220"/>
      <c r="E109" s="2220"/>
      <c r="F109" s="2221"/>
    </row>
    <row r="110" spans="1:6" x14ac:dyDescent="0.25">
      <c r="A110" s="635">
        <v>1.7</v>
      </c>
      <c r="B110" s="2248" t="s">
        <v>511</v>
      </c>
      <c r="C110" s="2249"/>
      <c r="D110" s="2249"/>
      <c r="E110" s="2249"/>
      <c r="F110" s="2250"/>
    </row>
    <row r="111" spans="1:6" x14ac:dyDescent="0.25">
      <c r="A111" s="635">
        <v>1.8</v>
      </c>
      <c r="B111" s="2248" t="s">
        <v>512</v>
      </c>
      <c r="C111" s="2249"/>
      <c r="D111" s="2249"/>
      <c r="E111" s="2249"/>
      <c r="F111" s="2250"/>
    </row>
    <row r="112" spans="1:6" x14ac:dyDescent="0.25">
      <c r="A112" s="638">
        <v>1.1000000000000001</v>
      </c>
      <c r="B112" s="2248" t="s">
        <v>616</v>
      </c>
      <c r="C112" s="2249"/>
      <c r="D112" s="2249"/>
      <c r="E112" s="2249"/>
      <c r="F112" s="2250"/>
    </row>
    <row r="113" spans="1:6" x14ac:dyDescent="0.25">
      <c r="A113" s="635">
        <v>1.1299999999999999</v>
      </c>
      <c r="B113" s="2219" t="s">
        <v>737</v>
      </c>
      <c r="C113" s="2220"/>
      <c r="D113" s="2220"/>
      <c r="E113" s="2220"/>
      <c r="F113" s="2221"/>
    </row>
    <row r="114" spans="1:6" x14ac:dyDescent="0.25">
      <c r="A114" s="635">
        <v>1.17</v>
      </c>
      <c r="B114" s="2248" t="s">
        <v>633</v>
      </c>
      <c r="C114" s="2249"/>
      <c r="D114" s="2249"/>
      <c r="E114" s="2249"/>
      <c r="F114" s="2250"/>
    </row>
    <row r="115" spans="1:6" x14ac:dyDescent="0.25">
      <c r="A115" s="635">
        <v>2.1</v>
      </c>
      <c r="B115" s="2248" t="s">
        <v>384</v>
      </c>
      <c r="C115" s="2249"/>
      <c r="D115" s="2249"/>
      <c r="E115" s="2249"/>
      <c r="F115" s="2250"/>
    </row>
    <row r="116" spans="1:6" ht="15.75" customHeight="1" x14ac:dyDescent="0.25">
      <c r="A116" s="1551">
        <v>2.8</v>
      </c>
      <c r="B116" s="2236" t="s">
        <v>852</v>
      </c>
      <c r="C116" s="2237"/>
      <c r="D116" s="2237"/>
      <c r="E116" s="2237"/>
      <c r="F116" s="2238"/>
    </row>
    <row r="117" spans="1:6" x14ac:dyDescent="0.25">
      <c r="A117" s="635">
        <v>2.16</v>
      </c>
      <c r="B117" s="2219" t="s">
        <v>928</v>
      </c>
      <c r="C117" s="2220"/>
      <c r="D117" s="2220"/>
      <c r="E117" s="2220"/>
      <c r="F117" s="2221"/>
    </row>
    <row r="118" spans="1:6" x14ac:dyDescent="0.25">
      <c r="A118" s="635">
        <v>2.17</v>
      </c>
      <c r="B118" s="2219" t="s">
        <v>915</v>
      </c>
      <c r="C118" s="2220"/>
      <c r="D118" s="2220"/>
      <c r="E118" s="2220"/>
      <c r="F118" s="2221"/>
    </row>
    <row r="119" spans="1:6" x14ac:dyDescent="0.25">
      <c r="A119" s="635">
        <v>2.1800000000000002</v>
      </c>
      <c r="B119" s="2219" t="s">
        <v>856</v>
      </c>
      <c r="C119" s="2220"/>
      <c r="D119" s="2220"/>
      <c r="E119" s="2220"/>
      <c r="F119" s="2221"/>
    </row>
    <row r="120" spans="1:6" x14ac:dyDescent="0.25">
      <c r="A120" s="638">
        <v>2.2000000000000002</v>
      </c>
      <c r="B120" s="2219" t="s">
        <v>256</v>
      </c>
      <c r="C120" s="2220"/>
      <c r="D120" s="2220"/>
      <c r="E120" s="2220"/>
      <c r="F120" s="2221"/>
    </row>
    <row r="121" spans="1:6" x14ac:dyDescent="0.25">
      <c r="A121" s="635">
        <v>2.2200000000000002</v>
      </c>
      <c r="B121" s="2219" t="s">
        <v>929</v>
      </c>
      <c r="C121" s="2220"/>
      <c r="D121" s="2220"/>
      <c r="E121" s="2220"/>
      <c r="F121" s="2221"/>
    </row>
    <row r="122" spans="1:6" ht="15.75" customHeight="1" x14ac:dyDescent="0.25">
      <c r="A122" s="2245">
        <v>2.73</v>
      </c>
      <c r="B122" s="2225" t="s">
        <v>1117</v>
      </c>
      <c r="C122" s="2226"/>
      <c r="D122" s="2226"/>
      <c r="E122" s="2226"/>
      <c r="F122" s="2227"/>
    </row>
    <row r="123" spans="1:6" ht="15.75" customHeight="1" x14ac:dyDescent="0.25">
      <c r="A123" s="2246"/>
      <c r="B123" s="2239"/>
      <c r="C123" s="2240"/>
      <c r="D123" s="2240"/>
      <c r="E123" s="2240"/>
      <c r="F123" s="2241"/>
    </row>
    <row r="124" spans="1:6" ht="15.75" customHeight="1" x14ac:dyDescent="0.25">
      <c r="A124" s="2246"/>
      <c r="B124" s="2239"/>
      <c r="C124" s="2240"/>
      <c r="D124" s="2240"/>
      <c r="E124" s="2240"/>
      <c r="F124" s="2241"/>
    </row>
    <row r="125" spans="1:6" ht="15.75" customHeight="1" x14ac:dyDescent="0.25">
      <c r="A125" s="2247"/>
      <c r="B125" s="2242"/>
      <c r="C125" s="2243"/>
      <c r="D125" s="2243"/>
      <c r="E125" s="2243"/>
      <c r="F125" s="2244"/>
    </row>
    <row r="126" spans="1:6" ht="15.75" customHeight="1" x14ac:dyDescent="0.25">
      <c r="A126" s="1726">
        <v>2.83</v>
      </c>
      <c r="B126" s="2236" t="s">
        <v>1119</v>
      </c>
      <c r="C126" s="2237"/>
      <c r="D126" s="2237"/>
      <c r="E126" s="2237"/>
      <c r="F126" s="2238"/>
    </row>
    <row r="127" spans="1:6" x14ac:dyDescent="0.25">
      <c r="A127" s="635">
        <v>2.86</v>
      </c>
      <c r="B127" s="2219" t="s">
        <v>848</v>
      </c>
      <c r="C127" s="2220"/>
      <c r="D127" s="2220"/>
      <c r="E127" s="2220"/>
      <c r="F127" s="2221"/>
    </row>
    <row r="128" spans="1:6" x14ac:dyDescent="0.25">
      <c r="A128" s="635">
        <v>2.87</v>
      </c>
      <c r="B128" s="2219" t="s">
        <v>851</v>
      </c>
      <c r="C128" s="2220"/>
      <c r="D128" s="2220"/>
      <c r="E128" s="2220"/>
      <c r="F128" s="2221"/>
    </row>
    <row r="129" spans="1:6" x14ac:dyDescent="0.25">
      <c r="A129" s="635">
        <v>2.88</v>
      </c>
      <c r="B129" s="2219" t="s">
        <v>853</v>
      </c>
      <c r="C129" s="2220"/>
      <c r="D129" s="2220"/>
      <c r="E129" s="2220"/>
      <c r="F129" s="2221"/>
    </row>
    <row r="130" spans="1:6" x14ac:dyDescent="0.25">
      <c r="A130" s="635">
        <v>2.91</v>
      </c>
      <c r="B130" s="2219" t="s">
        <v>916</v>
      </c>
      <c r="C130" s="2220"/>
      <c r="D130" s="2220"/>
      <c r="E130" s="2220"/>
      <c r="F130" s="2221"/>
    </row>
    <row r="131" spans="1:6" ht="15.75" customHeight="1" x14ac:dyDescent="0.25">
      <c r="A131" s="2234">
        <v>2.95</v>
      </c>
      <c r="B131" s="2225" t="s">
        <v>854</v>
      </c>
      <c r="C131" s="2226"/>
      <c r="D131" s="2226"/>
      <c r="E131" s="2226"/>
      <c r="F131" s="2227"/>
    </row>
    <row r="132" spans="1:6" s="7" customFormat="1" ht="15" customHeight="1" x14ac:dyDescent="0.25">
      <c r="A132" s="2234"/>
      <c r="B132" s="2242"/>
      <c r="C132" s="2243"/>
      <c r="D132" s="2243"/>
      <c r="E132" s="2243"/>
      <c r="F132" s="2244"/>
    </row>
    <row r="133" spans="1:6" s="7" customFormat="1" x14ac:dyDescent="0.25">
      <c r="D133" s="226"/>
      <c r="F133" s="134"/>
    </row>
  </sheetData>
  <mergeCells count="29">
    <mergeCell ref="B131:F132"/>
    <mergeCell ref="B130:F130"/>
    <mergeCell ref="B129:F129"/>
    <mergeCell ref="B128:F128"/>
    <mergeCell ref="B127:F127"/>
    <mergeCell ref="A131:A132"/>
    <mergeCell ref="B113:F113"/>
    <mergeCell ref="B115:F115"/>
    <mergeCell ref="B119:F119"/>
    <mergeCell ref="A17:A18"/>
    <mergeCell ref="B17:B18"/>
    <mergeCell ref="C17:C18"/>
    <mergeCell ref="A26:C26"/>
    <mergeCell ref="B114:F114"/>
    <mergeCell ref="B109:F109"/>
    <mergeCell ref="B108:F108"/>
    <mergeCell ref="B110:F110"/>
    <mergeCell ref="B111:F111"/>
    <mergeCell ref="B112:F112"/>
    <mergeCell ref="B117:F117"/>
    <mergeCell ref="B118:F118"/>
    <mergeCell ref="B126:F126"/>
    <mergeCell ref="B122:F125"/>
    <mergeCell ref="A122:A125"/>
    <mergeCell ref="A8:C8"/>
    <mergeCell ref="B121:F121"/>
    <mergeCell ref="B120:F120"/>
    <mergeCell ref="B116:F116"/>
    <mergeCell ref="A45:D45"/>
  </mergeCells>
  <pageMargins left="0.23622047244094491" right="0.23622047244094491" top="0.19685039370078741" bottom="0.15748031496062992" header="0.11811023622047245" footer="0.11811023622047245"/>
  <pageSetup paperSize="8" scale="5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07"/>
  <sheetViews>
    <sheetView zoomScale="75" zoomScaleNormal="75" workbookViewId="0">
      <selection activeCell="A8" sqref="A8:C8"/>
    </sheetView>
  </sheetViews>
  <sheetFormatPr defaultRowHeight="15" x14ac:dyDescent="0.25"/>
  <cols>
    <col min="1" max="1" width="7.7109375" style="7" customWidth="1"/>
    <col min="2" max="2" width="54.7109375" style="7" customWidth="1"/>
    <col min="3" max="3" width="75.7109375" customWidth="1"/>
    <col min="4" max="4" width="3.140625" style="226" customWidth="1"/>
    <col min="5" max="5" width="13.85546875" style="7" customWidth="1"/>
    <col min="6" max="6" width="20.7109375" style="7" customWidth="1"/>
    <col min="7" max="7" width="9.140625" style="7"/>
    <col min="8" max="8" width="5.140625" style="7" customWidth="1"/>
    <col min="9" max="9" width="177.140625" customWidth="1"/>
  </cols>
  <sheetData>
    <row r="1" spans="1:9" s="7" customFormat="1" x14ac:dyDescent="0.25">
      <c r="D1" s="226"/>
    </row>
    <row r="2" spans="1:9" s="7" customFormat="1" x14ac:dyDescent="0.25">
      <c r="D2" s="226"/>
    </row>
    <row r="3" spans="1:9" s="7" customFormat="1" x14ac:dyDescent="0.25">
      <c r="D3" s="226"/>
    </row>
    <row r="4" spans="1:9" s="7" customFormat="1" ht="18" x14ac:dyDescent="0.25">
      <c r="B4" s="1001" t="s">
        <v>1248</v>
      </c>
    </row>
    <row r="5" spans="1:9" s="7" customFormat="1" x14ac:dyDescent="0.25">
      <c r="D5" s="226"/>
    </row>
    <row r="6" spans="1:9" s="7" customFormat="1" x14ac:dyDescent="0.25">
      <c r="D6" s="226"/>
    </row>
    <row r="7" spans="1:9" s="7" customFormat="1" x14ac:dyDescent="0.25">
      <c r="D7" s="226"/>
    </row>
    <row r="8" spans="1:9" s="134" customFormat="1" ht="15.75" x14ac:dyDescent="0.25">
      <c r="A8" s="2198" t="s">
        <v>131</v>
      </c>
      <c r="B8" s="2198"/>
      <c r="C8" s="2198"/>
      <c r="D8" s="53"/>
      <c r="E8" s="1002"/>
      <c r="I8" s="1002" t="s">
        <v>959</v>
      </c>
    </row>
    <row r="9" spans="1:9" s="134" customFormat="1" ht="15.75" x14ac:dyDescent="0.25">
      <c r="A9" s="908">
        <v>1</v>
      </c>
      <c r="B9" s="710" t="s">
        <v>127</v>
      </c>
      <c r="C9" s="185" t="s">
        <v>128</v>
      </c>
      <c r="D9" s="53"/>
      <c r="E9" s="1002"/>
      <c r="I9" s="2253" t="s">
        <v>960</v>
      </c>
    </row>
    <row r="10" spans="1:9" s="7" customFormat="1" ht="15.75" customHeight="1" x14ac:dyDescent="0.25">
      <c r="A10" s="908">
        <v>2</v>
      </c>
      <c r="B10" s="710" t="s">
        <v>90</v>
      </c>
      <c r="C10" s="1326" t="s">
        <v>94</v>
      </c>
      <c r="D10" s="226"/>
      <c r="E10" s="1331" t="s">
        <v>95</v>
      </c>
      <c r="F10" s="2254" t="s">
        <v>93</v>
      </c>
      <c r="G10" s="2254"/>
      <c r="I10" s="2253"/>
    </row>
    <row r="11" spans="1:9" s="7" customFormat="1" ht="15.75" x14ac:dyDescent="0.25">
      <c r="A11" s="908">
        <v>3</v>
      </c>
      <c r="B11" s="710" t="s">
        <v>91</v>
      </c>
      <c r="C11" s="1326" t="s">
        <v>96</v>
      </c>
      <c r="D11" s="226"/>
      <c r="E11" s="1331" t="s">
        <v>95</v>
      </c>
      <c r="F11" s="2254" t="s">
        <v>97</v>
      </c>
      <c r="G11" s="2254"/>
      <c r="I11" s="2253"/>
    </row>
    <row r="12" spans="1:9" s="7" customFormat="1" ht="15.75" x14ac:dyDescent="0.25">
      <c r="A12" s="908">
        <v>4</v>
      </c>
      <c r="B12" s="710" t="s">
        <v>101</v>
      </c>
      <c r="C12" s="1340">
        <v>43941</v>
      </c>
      <c r="D12" s="226"/>
      <c r="E12" s="667"/>
      <c r="F12" s="134"/>
      <c r="I12" s="2253"/>
    </row>
    <row r="13" spans="1:9" s="7" customFormat="1" ht="15.75" x14ac:dyDescent="0.25">
      <c r="A13" s="908">
        <v>5</v>
      </c>
      <c r="B13" s="710" t="s">
        <v>123</v>
      </c>
      <c r="C13" s="668">
        <v>0.45520833333333338</v>
      </c>
      <c r="D13" s="226"/>
      <c r="E13" s="667"/>
      <c r="F13" s="134"/>
      <c r="I13" s="2255" t="s">
        <v>961</v>
      </c>
    </row>
    <row r="14" spans="1:9" s="7" customFormat="1" ht="15.75" x14ac:dyDescent="0.25">
      <c r="A14" s="908">
        <v>6</v>
      </c>
      <c r="B14" s="710" t="s">
        <v>124</v>
      </c>
      <c r="C14" s="1340" t="s">
        <v>125</v>
      </c>
      <c r="D14" s="226"/>
      <c r="E14" s="667"/>
      <c r="F14" s="134"/>
      <c r="I14" s="2255"/>
    </row>
    <row r="15" spans="1:9" s="7" customFormat="1" ht="15.75" x14ac:dyDescent="0.25">
      <c r="A15" s="908">
        <v>7</v>
      </c>
      <c r="B15" s="710" t="s">
        <v>102</v>
      </c>
      <c r="C15" s="1340">
        <v>43942</v>
      </c>
      <c r="D15" s="226"/>
      <c r="E15" s="667"/>
      <c r="F15" s="134"/>
    </row>
    <row r="16" spans="1:9" s="7" customFormat="1" ht="15.75" x14ac:dyDescent="0.25">
      <c r="A16" s="908">
        <v>8</v>
      </c>
      <c r="B16" s="710" t="s">
        <v>103</v>
      </c>
      <c r="C16" s="1340">
        <f>C15+7</f>
        <v>43949</v>
      </c>
      <c r="D16" s="226"/>
      <c r="E16" s="667"/>
      <c r="F16" s="134"/>
      <c r="I16" s="1"/>
    </row>
    <row r="17" spans="1:8" s="7" customFormat="1" ht="15.75" x14ac:dyDescent="0.25">
      <c r="A17" s="2188">
        <v>9</v>
      </c>
      <c r="B17" s="2190" t="s">
        <v>85</v>
      </c>
      <c r="C17" s="2192" t="s">
        <v>98</v>
      </c>
      <c r="D17" s="226"/>
      <c r="E17" s="1331" t="s">
        <v>180</v>
      </c>
      <c r="F17" s="2256" t="s">
        <v>92</v>
      </c>
      <c r="G17" s="2256"/>
    </row>
    <row r="18" spans="1:8" s="7" customFormat="1" ht="15.75" x14ac:dyDescent="0.25">
      <c r="A18" s="2189"/>
      <c r="B18" s="2191"/>
      <c r="C18" s="2193"/>
      <c r="D18" s="226"/>
      <c r="E18" s="1331" t="s">
        <v>181</v>
      </c>
      <c r="F18" s="2254" t="s">
        <v>119</v>
      </c>
      <c r="G18" s="2254"/>
    </row>
    <row r="19" spans="1:8" s="7" customFormat="1" ht="15.75" x14ac:dyDescent="0.25">
      <c r="A19" s="908">
        <v>10</v>
      </c>
      <c r="B19" s="710" t="s">
        <v>86</v>
      </c>
      <c r="C19" s="1341">
        <v>10000000</v>
      </c>
      <c r="D19" s="226"/>
      <c r="E19" s="670"/>
      <c r="F19" s="134"/>
    </row>
    <row r="20" spans="1:8" s="7" customFormat="1" ht="15.75" x14ac:dyDescent="0.25">
      <c r="A20" s="908">
        <v>11</v>
      </c>
      <c r="B20" s="710" t="s">
        <v>87</v>
      </c>
      <c r="C20" s="1341">
        <f>(C19*(F20/100))+(C19*((1.5*340)/(100*365)))</f>
        <v>10213826.02739726</v>
      </c>
      <c r="D20" s="226"/>
      <c r="E20" s="1335" t="s">
        <v>100</v>
      </c>
      <c r="F20" s="2251">
        <v>100.741</v>
      </c>
      <c r="G20" s="2251"/>
    </row>
    <row r="21" spans="1:8" s="7" customFormat="1" ht="15.75" x14ac:dyDescent="0.25">
      <c r="A21" s="908">
        <v>12</v>
      </c>
      <c r="B21" s="710" t="s">
        <v>83</v>
      </c>
      <c r="C21" s="1341">
        <f>C20*(1-0.005)</f>
        <v>10162756.897260273</v>
      </c>
      <c r="D21" s="226"/>
      <c r="E21" s="1335" t="s">
        <v>89</v>
      </c>
      <c r="F21" s="2252">
        <f>(C20-C21)/C20</f>
        <v>5.0000000000000877E-3</v>
      </c>
      <c r="G21" s="2252"/>
    </row>
    <row r="22" spans="1:8" s="7" customFormat="1" ht="15.75" x14ac:dyDescent="0.25">
      <c r="A22" s="908">
        <v>13</v>
      </c>
      <c r="B22" s="710" t="s">
        <v>88</v>
      </c>
      <c r="C22" s="1326" t="s">
        <v>99</v>
      </c>
      <c r="D22" s="226"/>
      <c r="E22" s="1342"/>
      <c r="F22" s="134"/>
    </row>
    <row r="23" spans="1:8" s="7" customFormat="1" ht="15.75" x14ac:dyDescent="0.25">
      <c r="A23" s="908">
        <v>14</v>
      </c>
      <c r="B23" s="710" t="s">
        <v>82</v>
      </c>
      <c r="C23" s="533">
        <v>-6.1000000000000004E-3</v>
      </c>
      <c r="D23" s="226"/>
      <c r="E23" s="671"/>
      <c r="F23" s="1333"/>
    </row>
    <row r="24" spans="1:8" s="7" customFormat="1" ht="15.75" x14ac:dyDescent="0.25">
      <c r="A24" s="908">
        <v>15</v>
      </c>
      <c r="B24" s="710" t="s">
        <v>84</v>
      </c>
      <c r="C24" s="1341">
        <f>C21*(1+((C23*(C16-C15))/(360)))</f>
        <v>10161551.481372736</v>
      </c>
      <c r="D24" s="226"/>
      <c r="E24" s="672"/>
      <c r="F24" s="134"/>
    </row>
    <row r="25" spans="1:8" s="7" customFormat="1" ht="15.75" x14ac:dyDescent="0.25">
      <c r="A25" s="908">
        <v>16</v>
      </c>
      <c r="B25" s="710" t="s">
        <v>306</v>
      </c>
      <c r="C25" s="1341" t="s">
        <v>305</v>
      </c>
      <c r="D25" s="1329"/>
      <c r="E25" s="230"/>
    </row>
    <row r="26" spans="1:8" s="7" customFormat="1" ht="15.75" x14ac:dyDescent="0.25">
      <c r="A26" s="1012"/>
      <c r="B26" s="1248"/>
      <c r="C26" s="1247"/>
      <c r="D26" s="1329"/>
      <c r="E26" s="230"/>
    </row>
    <row r="27" spans="1:8" s="7" customFormat="1" ht="15.75" x14ac:dyDescent="0.25">
      <c r="A27" s="1686">
        <v>1</v>
      </c>
      <c r="B27" s="515" t="s">
        <v>0</v>
      </c>
      <c r="C27" s="1694" t="s">
        <v>611</v>
      </c>
      <c r="D27" s="203" t="s">
        <v>130</v>
      </c>
      <c r="E27" s="717"/>
    </row>
    <row r="28" spans="1:8" s="7" customFormat="1" ht="15.75" x14ac:dyDescent="0.25">
      <c r="A28" s="1686">
        <v>2</v>
      </c>
      <c r="B28" s="515" t="s">
        <v>1</v>
      </c>
      <c r="C28" s="1681" t="str">
        <f>F10</f>
        <v>MP6I5ZYZBEU3UXPYFY54</v>
      </c>
      <c r="D28" s="203" t="s">
        <v>130</v>
      </c>
      <c r="E28" s="718"/>
    </row>
    <row r="29" spans="1:8" s="7" customFormat="1" ht="15.75" x14ac:dyDescent="0.25">
      <c r="A29" s="1686">
        <v>3</v>
      </c>
      <c r="B29" s="515" t="s">
        <v>40</v>
      </c>
      <c r="C29" s="1681" t="str">
        <f>F10</f>
        <v>MP6I5ZYZBEU3UXPYFY54</v>
      </c>
      <c r="D29" s="203" t="s">
        <v>130</v>
      </c>
      <c r="E29" s="718"/>
    </row>
    <row r="30" spans="1:8" s="7" customFormat="1" ht="15.75" x14ac:dyDescent="0.25">
      <c r="A30" s="1686">
        <v>4</v>
      </c>
      <c r="B30" s="515" t="s">
        <v>12</v>
      </c>
      <c r="C30" s="1681" t="s">
        <v>106</v>
      </c>
      <c r="D30" s="203" t="s">
        <v>130</v>
      </c>
      <c r="E30" s="718"/>
    </row>
    <row r="31" spans="1:8" s="7" customFormat="1" ht="15.75" x14ac:dyDescent="0.25">
      <c r="A31" s="1686">
        <v>5</v>
      </c>
      <c r="B31" s="515" t="s">
        <v>2</v>
      </c>
      <c r="C31" s="1681" t="s">
        <v>107</v>
      </c>
      <c r="D31" s="203" t="s">
        <v>130</v>
      </c>
      <c r="E31" s="718"/>
    </row>
    <row r="32" spans="1:8" ht="15.75" x14ac:dyDescent="0.25">
      <c r="A32" s="1686">
        <v>6</v>
      </c>
      <c r="B32" s="515" t="s">
        <v>419</v>
      </c>
      <c r="C32" s="1702"/>
      <c r="D32" s="203" t="s">
        <v>44</v>
      </c>
      <c r="E32" s="328"/>
      <c r="H32"/>
    </row>
    <row r="33" spans="1:8" ht="15.75" x14ac:dyDescent="0.25">
      <c r="A33" s="1686">
        <v>7</v>
      </c>
      <c r="B33" s="515" t="s">
        <v>420</v>
      </c>
      <c r="C33" s="1702"/>
      <c r="D33" s="203" t="s">
        <v>43</v>
      </c>
      <c r="E33" s="328"/>
      <c r="H33"/>
    </row>
    <row r="34" spans="1:8" ht="15.75" x14ac:dyDescent="0.25">
      <c r="A34" s="1686">
        <v>8</v>
      </c>
      <c r="B34" s="515" t="s">
        <v>421</v>
      </c>
      <c r="C34" s="1702"/>
      <c r="D34" s="203" t="s">
        <v>43</v>
      </c>
      <c r="E34" s="328"/>
      <c r="H34"/>
    </row>
    <row r="35" spans="1:8" ht="15.75" x14ac:dyDescent="0.25">
      <c r="A35" s="1686">
        <v>9</v>
      </c>
      <c r="B35" s="515" t="s">
        <v>5</v>
      </c>
      <c r="C35" s="1701" t="s">
        <v>109</v>
      </c>
      <c r="D35" s="203" t="s">
        <v>130</v>
      </c>
      <c r="E35" s="328"/>
      <c r="H35"/>
    </row>
    <row r="36" spans="1:8" ht="15.75" x14ac:dyDescent="0.25">
      <c r="A36" s="1686">
        <v>10</v>
      </c>
      <c r="B36" s="515" t="s">
        <v>6</v>
      </c>
      <c r="C36" s="1701" t="s">
        <v>93</v>
      </c>
      <c r="D36" s="203" t="s">
        <v>130</v>
      </c>
      <c r="E36" s="328"/>
      <c r="H36"/>
    </row>
    <row r="37" spans="1:8" ht="15.75" x14ac:dyDescent="0.25">
      <c r="A37" s="1686">
        <v>11</v>
      </c>
      <c r="B37" s="515" t="s">
        <v>7</v>
      </c>
      <c r="C37" s="1701" t="str">
        <f>F11</f>
        <v>DL6FFRRLF74S01HE2M14</v>
      </c>
      <c r="D37" s="203" t="s">
        <v>130</v>
      </c>
      <c r="E37" s="328"/>
      <c r="H37"/>
    </row>
    <row r="38" spans="1:8" ht="15.75" x14ac:dyDescent="0.25">
      <c r="A38" s="1686">
        <v>12</v>
      </c>
      <c r="B38" s="515" t="s">
        <v>46</v>
      </c>
      <c r="C38" s="1701" t="s">
        <v>108</v>
      </c>
      <c r="D38" s="203" t="s">
        <v>130</v>
      </c>
      <c r="E38" s="328"/>
      <c r="H38"/>
    </row>
    <row r="39" spans="1:8" ht="15.75" x14ac:dyDescent="0.25">
      <c r="A39" s="1686">
        <v>13</v>
      </c>
      <c r="B39" s="515" t="s">
        <v>8</v>
      </c>
      <c r="C39" s="1702"/>
      <c r="D39" s="203" t="s">
        <v>43</v>
      </c>
      <c r="E39" s="328"/>
      <c r="H39"/>
    </row>
    <row r="40" spans="1:8" ht="15.75" x14ac:dyDescent="0.25">
      <c r="A40" s="1686">
        <v>14</v>
      </c>
      <c r="B40" s="515" t="s">
        <v>9</v>
      </c>
      <c r="C40" s="1702"/>
      <c r="D40" s="203" t="s">
        <v>43</v>
      </c>
      <c r="E40" s="328"/>
      <c r="H40"/>
    </row>
    <row r="41" spans="1:8" ht="15.75" x14ac:dyDescent="0.25">
      <c r="A41" s="1686">
        <v>15</v>
      </c>
      <c r="B41" s="515" t="s">
        <v>10</v>
      </c>
      <c r="C41" s="1702"/>
      <c r="D41" s="203" t="s">
        <v>43</v>
      </c>
      <c r="E41" s="328"/>
      <c r="H41"/>
    </row>
    <row r="42" spans="1:8" ht="15.75" x14ac:dyDescent="0.25">
      <c r="A42" s="1686">
        <v>16</v>
      </c>
      <c r="B42" s="515" t="s">
        <v>41</v>
      </c>
      <c r="C42" s="1702"/>
      <c r="D42" s="203" t="s">
        <v>44</v>
      </c>
      <c r="E42" s="328"/>
      <c r="H42"/>
    </row>
    <row r="43" spans="1:8" ht="15.75" x14ac:dyDescent="0.25">
      <c r="A43" s="1686">
        <v>17</v>
      </c>
      <c r="B43" s="515" t="s">
        <v>11</v>
      </c>
      <c r="C43" s="1707" t="str">
        <f>C29</f>
        <v>MP6I5ZYZBEU3UXPYFY54</v>
      </c>
      <c r="D43" s="203" t="s">
        <v>43</v>
      </c>
      <c r="E43" s="328"/>
      <c r="H43"/>
    </row>
    <row r="44" spans="1:8" ht="15.75" x14ac:dyDescent="0.25">
      <c r="A44" s="1686">
        <v>18</v>
      </c>
      <c r="B44" s="515" t="s">
        <v>153</v>
      </c>
      <c r="C44" s="69"/>
      <c r="D44" s="203" t="s">
        <v>43</v>
      </c>
      <c r="E44" s="328"/>
      <c r="H44"/>
    </row>
    <row r="45" spans="1:8" ht="15.75" x14ac:dyDescent="0.25">
      <c r="A45" s="2197"/>
      <c r="B45" s="2197"/>
      <c r="C45" s="2197"/>
      <c r="D45" s="2197"/>
      <c r="H45"/>
    </row>
    <row r="46" spans="1:8" ht="15.75" x14ac:dyDescent="0.25">
      <c r="A46" s="1686">
        <v>1</v>
      </c>
      <c r="B46" s="515" t="s">
        <v>49</v>
      </c>
      <c r="C46" s="1708" t="s">
        <v>120</v>
      </c>
      <c r="D46" s="934" t="s">
        <v>130</v>
      </c>
      <c r="E46" s="328"/>
      <c r="H46"/>
    </row>
    <row r="47" spans="1:8" ht="15.75" x14ac:dyDescent="0.25">
      <c r="A47" s="1686">
        <v>2</v>
      </c>
      <c r="B47" s="515" t="s">
        <v>15</v>
      </c>
      <c r="C47" s="39"/>
      <c r="D47" s="934" t="s">
        <v>44</v>
      </c>
      <c r="H47"/>
    </row>
    <row r="48" spans="1:8" ht="15.75" x14ac:dyDescent="0.25">
      <c r="A48" s="1686">
        <v>3</v>
      </c>
      <c r="B48" s="515" t="s">
        <v>79</v>
      </c>
      <c r="C48" s="744" t="s">
        <v>613</v>
      </c>
      <c r="D48" s="934" t="s">
        <v>130</v>
      </c>
      <c r="H48"/>
    </row>
    <row r="49" spans="1:8" ht="15.75" x14ac:dyDescent="0.25">
      <c r="A49" s="1686">
        <v>4</v>
      </c>
      <c r="B49" s="515" t="s">
        <v>34</v>
      </c>
      <c r="C49" s="1350" t="s">
        <v>110</v>
      </c>
      <c r="D49" s="934" t="s">
        <v>130</v>
      </c>
      <c r="H49"/>
    </row>
    <row r="50" spans="1:8" ht="15.75" x14ac:dyDescent="0.25">
      <c r="A50" s="1686">
        <v>5</v>
      </c>
      <c r="B50" s="515" t="s">
        <v>16</v>
      </c>
      <c r="C50" s="1708" t="b">
        <v>0</v>
      </c>
      <c r="D50" s="934" t="s">
        <v>130</v>
      </c>
      <c r="H50"/>
    </row>
    <row r="51" spans="1:8" ht="15.75" x14ac:dyDescent="0.25">
      <c r="A51" s="1686">
        <v>6</v>
      </c>
      <c r="B51" s="515" t="s">
        <v>50</v>
      </c>
      <c r="C51" s="39"/>
      <c r="D51" s="934" t="s">
        <v>44</v>
      </c>
      <c r="H51"/>
    </row>
    <row r="52" spans="1:8" ht="15.75" x14ac:dyDescent="0.25">
      <c r="A52" s="1686">
        <v>7</v>
      </c>
      <c r="B52" s="515" t="s">
        <v>13</v>
      </c>
      <c r="C52" s="39"/>
      <c r="D52" s="934" t="s">
        <v>44</v>
      </c>
      <c r="H52"/>
    </row>
    <row r="53" spans="1:8" ht="15.75" x14ac:dyDescent="0.25">
      <c r="A53" s="1686">
        <v>8</v>
      </c>
      <c r="B53" s="515" t="s">
        <v>14</v>
      </c>
      <c r="C53" s="186" t="s">
        <v>169</v>
      </c>
      <c r="D53" s="934" t="s">
        <v>130</v>
      </c>
      <c r="E53" s="328"/>
      <c r="H53"/>
    </row>
    <row r="54" spans="1:8" ht="15.75" x14ac:dyDescent="0.25">
      <c r="A54" s="1686">
        <v>9</v>
      </c>
      <c r="B54" s="515" t="s">
        <v>51</v>
      </c>
      <c r="C54" s="931" t="s">
        <v>104</v>
      </c>
      <c r="D54" s="934" t="s">
        <v>130</v>
      </c>
      <c r="E54" s="636"/>
      <c r="H54"/>
    </row>
    <row r="55" spans="1:8" ht="15.75" x14ac:dyDescent="0.25">
      <c r="A55" s="1686">
        <v>10</v>
      </c>
      <c r="B55" s="515" t="s">
        <v>35</v>
      </c>
      <c r="C55" s="560"/>
      <c r="D55" s="934" t="s">
        <v>44</v>
      </c>
      <c r="E55" s="636"/>
      <c r="H55"/>
    </row>
    <row r="56" spans="1:8" ht="15.75" x14ac:dyDescent="0.25">
      <c r="A56" s="1686">
        <v>11</v>
      </c>
      <c r="B56" s="515" t="s">
        <v>52</v>
      </c>
      <c r="C56" s="931">
        <v>2011</v>
      </c>
      <c r="D56" s="934" t="s">
        <v>44</v>
      </c>
      <c r="E56" s="636"/>
      <c r="H56"/>
    </row>
    <row r="57" spans="1:8" ht="15.75" x14ac:dyDescent="0.25">
      <c r="A57" s="1686">
        <v>12</v>
      </c>
      <c r="B57" s="515" t="s">
        <v>53</v>
      </c>
      <c r="C57" s="1698" t="s">
        <v>612</v>
      </c>
      <c r="D57" s="934" t="s">
        <v>130</v>
      </c>
      <c r="H57"/>
    </row>
    <row r="58" spans="1:8" ht="15.75" x14ac:dyDescent="0.25">
      <c r="A58" s="1686">
        <v>13</v>
      </c>
      <c r="B58" s="515" t="s">
        <v>54</v>
      </c>
      <c r="C58" s="720" t="s">
        <v>614</v>
      </c>
      <c r="D58" s="934" t="s">
        <v>130</v>
      </c>
      <c r="H58"/>
    </row>
    <row r="59" spans="1:8" ht="15.75" x14ac:dyDescent="0.25">
      <c r="A59" s="1686">
        <v>14</v>
      </c>
      <c r="B59" s="515" t="s">
        <v>37</v>
      </c>
      <c r="C59" s="720" t="s">
        <v>615</v>
      </c>
      <c r="D59" s="934" t="s">
        <v>44</v>
      </c>
      <c r="E59" s="717"/>
      <c r="H59"/>
    </row>
    <row r="60" spans="1:8" ht="15.75" x14ac:dyDescent="0.25">
      <c r="A60" s="1686">
        <v>15</v>
      </c>
      <c r="B60" s="515" t="s">
        <v>55</v>
      </c>
      <c r="C60" s="1162" t="s">
        <v>901</v>
      </c>
      <c r="D60" s="934" t="s">
        <v>723</v>
      </c>
      <c r="H60"/>
    </row>
    <row r="61" spans="1:8" ht="15.75" x14ac:dyDescent="0.25">
      <c r="A61" s="1686">
        <v>16</v>
      </c>
      <c r="B61" s="515" t="s">
        <v>56</v>
      </c>
      <c r="C61" s="117"/>
      <c r="D61" s="934" t="s">
        <v>44</v>
      </c>
      <c r="E61" s="328"/>
      <c r="H61"/>
    </row>
    <row r="62" spans="1:8" ht="15.75" x14ac:dyDescent="0.25">
      <c r="A62" s="1686">
        <v>17</v>
      </c>
      <c r="B62" s="515" t="s">
        <v>57</v>
      </c>
      <c r="C62" s="131"/>
      <c r="D62" s="934" t="s">
        <v>43</v>
      </c>
      <c r="E62" s="328"/>
      <c r="H62"/>
    </row>
    <row r="63" spans="1:8" ht="15.75" x14ac:dyDescent="0.25">
      <c r="A63" s="1686">
        <v>18</v>
      </c>
      <c r="B63" s="515" t="s">
        <v>129</v>
      </c>
      <c r="C63" s="931" t="s">
        <v>105</v>
      </c>
      <c r="D63" s="934" t="s">
        <v>130</v>
      </c>
      <c r="E63" s="328"/>
      <c r="H63"/>
    </row>
    <row r="64" spans="1:8" ht="15.75" x14ac:dyDescent="0.25">
      <c r="A64" s="1686">
        <v>19</v>
      </c>
      <c r="B64" s="515" t="s">
        <v>17</v>
      </c>
      <c r="C64" s="1708" t="b">
        <v>0</v>
      </c>
      <c r="D64" s="934" t="s">
        <v>130</v>
      </c>
      <c r="E64" s="139"/>
      <c r="H64"/>
    </row>
    <row r="65" spans="1:8" ht="15.75" x14ac:dyDescent="0.25">
      <c r="A65" s="1686">
        <v>20</v>
      </c>
      <c r="B65" s="515" t="s">
        <v>18</v>
      </c>
      <c r="C65" s="1708" t="s">
        <v>111</v>
      </c>
      <c r="D65" s="545" t="s">
        <v>130</v>
      </c>
      <c r="E65" s="328"/>
      <c r="H65"/>
    </row>
    <row r="66" spans="1:8" ht="15.75" x14ac:dyDescent="0.25">
      <c r="A66" s="1686">
        <v>21</v>
      </c>
      <c r="B66" s="515" t="s">
        <v>58</v>
      </c>
      <c r="C66" s="1708" t="b">
        <v>0</v>
      </c>
      <c r="D66" s="934" t="s">
        <v>130</v>
      </c>
      <c r="E66" s="139"/>
      <c r="H66"/>
    </row>
    <row r="67" spans="1:8" ht="15.75" x14ac:dyDescent="0.25">
      <c r="A67" s="1686">
        <v>22</v>
      </c>
      <c r="B67" s="515" t="s">
        <v>619</v>
      </c>
      <c r="C67" s="186" t="s">
        <v>195</v>
      </c>
      <c r="D67" s="934" t="s">
        <v>130</v>
      </c>
      <c r="E67" s="328"/>
      <c r="H67"/>
    </row>
    <row r="68" spans="1:8" ht="15.75" x14ac:dyDescent="0.25">
      <c r="A68" s="1686">
        <v>23</v>
      </c>
      <c r="B68" s="515" t="s">
        <v>59</v>
      </c>
      <c r="C68" s="1351">
        <f>C23</f>
        <v>-6.1000000000000004E-3</v>
      </c>
      <c r="D68" s="934" t="s">
        <v>44</v>
      </c>
      <c r="H68"/>
    </row>
    <row r="69" spans="1:8" ht="15.75" x14ac:dyDescent="0.25">
      <c r="A69" s="1686">
        <v>24</v>
      </c>
      <c r="B69" s="515" t="s">
        <v>60</v>
      </c>
      <c r="C69" s="1350" t="s">
        <v>112</v>
      </c>
      <c r="D69" s="934" t="s">
        <v>44</v>
      </c>
      <c r="H69"/>
    </row>
    <row r="70" spans="1:8" ht="15.75" x14ac:dyDescent="0.25">
      <c r="A70" s="1686">
        <v>25</v>
      </c>
      <c r="B70" s="515" t="s">
        <v>61</v>
      </c>
      <c r="C70" s="39"/>
      <c r="D70" s="934" t="s">
        <v>44</v>
      </c>
      <c r="H70"/>
    </row>
    <row r="71" spans="1:8" ht="15.75" x14ac:dyDescent="0.25">
      <c r="A71" s="1686">
        <v>26</v>
      </c>
      <c r="B71" s="515" t="s">
        <v>62</v>
      </c>
      <c r="C71" s="39"/>
      <c r="D71" s="934" t="s">
        <v>44</v>
      </c>
      <c r="H71"/>
    </row>
    <row r="72" spans="1:8" ht="15.75" x14ac:dyDescent="0.25">
      <c r="A72" s="1686">
        <v>27</v>
      </c>
      <c r="B72" s="515" t="s">
        <v>63</v>
      </c>
      <c r="C72" s="39"/>
      <c r="D72" s="934" t="s">
        <v>44</v>
      </c>
      <c r="H72"/>
    </row>
    <row r="73" spans="1:8" ht="15.75" x14ac:dyDescent="0.25">
      <c r="A73" s="1686">
        <v>28</v>
      </c>
      <c r="B73" s="515" t="s">
        <v>64</v>
      </c>
      <c r="C73" s="39"/>
      <c r="D73" s="934" t="s">
        <v>44</v>
      </c>
      <c r="H73"/>
    </row>
    <row r="74" spans="1:8" ht="15.75" x14ac:dyDescent="0.25">
      <c r="A74" s="1686">
        <v>29</v>
      </c>
      <c r="B74" s="515" t="s">
        <v>65</v>
      </c>
      <c r="C74" s="39"/>
      <c r="D74" s="934" t="s">
        <v>44</v>
      </c>
      <c r="H74"/>
    </row>
    <row r="75" spans="1:8" ht="15.75" x14ac:dyDescent="0.25">
      <c r="A75" s="1686">
        <v>30</v>
      </c>
      <c r="B75" s="515" t="s">
        <v>66</v>
      </c>
      <c r="C75" s="39"/>
      <c r="D75" s="934" t="s">
        <v>44</v>
      </c>
      <c r="H75"/>
    </row>
    <row r="76" spans="1:8" ht="15.75" x14ac:dyDescent="0.25">
      <c r="A76" s="1686">
        <v>31</v>
      </c>
      <c r="B76" s="515" t="s">
        <v>67</v>
      </c>
      <c r="C76" s="39"/>
      <c r="D76" s="934" t="s">
        <v>44</v>
      </c>
      <c r="H76"/>
    </row>
    <row r="77" spans="1:8" ht="15.75" x14ac:dyDescent="0.25">
      <c r="A77" s="1686">
        <v>32</v>
      </c>
      <c r="B77" s="515" t="s">
        <v>68</v>
      </c>
      <c r="C77" s="39"/>
      <c r="D77" s="934" t="s">
        <v>44</v>
      </c>
      <c r="H77"/>
    </row>
    <row r="78" spans="1:8" ht="15.75" x14ac:dyDescent="0.25">
      <c r="A78" s="1686">
        <v>35</v>
      </c>
      <c r="B78" s="515" t="s">
        <v>72</v>
      </c>
      <c r="C78" s="39"/>
      <c r="D78" s="934" t="s">
        <v>43</v>
      </c>
      <c r="H78"/>
    </row>
    <row r="79" spans="1:8" ht="15.75" x14ac:dyDescent="0.25">
      <c r="A79" s="1686">
        <v>36</v>
      </c>
      <c r="B79" s="515" t="s">
        <v>73</v>
      </c>
      <c r="C79" s="39"/>
      <c r="D79" s="934" t="s">
        <v>44</v>
      </c>
      <c r="H79"/>
    </row>
    <row r="80" spans="1:8" ht="15.75" x14ac:dyDescent="0.25">
      <c r="A80" s="1686">
        <v>37</v>
      </c>
      <c r="B80" s="515" t="s">
        <v>69</v>
      </c>
      <c r="C80" s="42">
        <f>C21</f>
        <v>10162756.897260273</v>
      </c>
      <c r="D80" s="934" t="s">
        <v>130</v>
      </c>
      <c r="H80"/>
    </row>
    <row r="81" spans="1:8" ht="15.75" x14ac:dyDescent="0.25">
      <c r="A81" s="1686">
        <v>38</v>
      </c>
      <c r="B81" s="515" t="s">
        <v>70</v>
      </c>
      <c r="C81" s="42">
        <f>C24</f>
        <v>10161551.481372736</v>
      </c>
      <c r="D81" s="934" t="s">
        <v>44</v>
      </c>
      <c r="H81"/>
    </row>
    <row r="82" spans="1:8" ht="15.75" x14ac:dyDescent="0.25">
      <c r="A82" s="1686">
        <v>39</v>
      </c>
      <c r="B82" s="515" t="s">
        <v>71</v>
      </c>
      <c r="C82" s="1708" t="str">
        <f>C22</f>
        <v>EUR</v>
      </c>
      <c r="D82" s="934" t="s">
        <v>130</v>
      </c>
      <c r="H82"/>
    </row>
    <row r="83" spans="1:8" ht="15.75" x14ac:dyDescent="0.25">
      <c r="A83" s="1686">
        <v>73</v>
      </c>
      <c r="B83" s="515" t="s">
        <v>81</v>
      </c>
      <c r="C83" s="1350" t="b">
        <v>1</v>
      </c>
      <c r="D83" s="545" t="s">
        <v>130</v>
      </c>
      <c r="E83" s="328"/>
      <c r="H83"/>
    </row>
    <row r="84" spans="1:8" ht="15.75" x14ac:dyDescent="0.25">
      <c r="A84" s="1686">
        <v>74</v>
      </c>
      <c r="B84" s="515" t="s">
        <v>78</v>
      </c>
      <c r="C84" s="1162" t="s">
        <v>901</v>
      </c>
      <c r="D84" s="935" t="s">
        <v>723</v>
      </c>
      <c r="H84"/>
    </row>
    <row r="85" spans="1:8" ht="15.75" x14ac:dyDescent="0.25">
      <c r="A85" s="1686">
        <v>75</v>
      </c>
      <c r="B85" s="515" t="s">
        <v>19</v>
      </c>
      <c r="C85" s="1708" t="s">
        <v>113</v>
      </c>
      <c r="D85" s="545" t="s">
        <v>44</v>
      </c>
      <c r="H85"/>
    </row>
    <row r="86" spans="1:8" ht="15.75" x14ac:dyDescent="0.25">
      <c r="A86" s="1686">
        <v>76</v>
      </c>
      <c r="B86" s="1006" t="s">
        <v>30</v>
      </c>
      <c r="C86" s="39"/>
      <c r="D86" s="545" t="s">
        <v>44</v>
      </c>
      <c r="H86"/>
    </row>
    <row r="87" spans="1:8" ht="15.75" x14ac:dyDescent="0.25">
      <c r="A87" s="1686">
        <v>77</v>
      </c>
      <c r="B87" s="1006" t="s">
        <v>31</v>
      </c>
      <c r="C87" s="39"/>
      <c r="D87" s="545" t="s">
        <v>44</v>
      </c>
      <c r="H87"/>
    </row>
    <row r="88" spans="1:8" ht="15.75" x14ac:dyDescent="0.25">
      <c r="A88" s="1686">
        <v>78</v>
      </c>
      <c r="B88" s="1006" t="s">
        <v>77</v>
      </c>
      <c r="C88" s="1708" t="str">
        <f>F17</f>
        <v>DE0001102317</v>
      </c>
      <c r="D88" s="545" t="s">
        <v>44</v>
      </c>
      <c r="H88"/>
    </row>
    <row r="89" spans="1:8" ht="15.75" x14ac:dyDescent="0.25">
      <c r="A89" s="1686">
        <v>79</v>
      </c>
      <c r="B89" s="1006" t="s">
        <v>76</v>
      </c>
      <c r="C89" s="1708" t="s">
        <v>118</v>
      </c>
      <c r="D89" s="545" t="s">
        <v>44</v>
      </c>
      <c r="H89"/>
    </row>
    <row r="90" spans="1:8" ht="15.75" x14ac:dyDescent="0.25">
      <c r="A90" s="1686">
        <v>83</v>
      </c>
      <c r="B90" s="1006" t="s">
        <v>20</v>
      </c>
      <c r="C90" s="1727">
        <f>-C19</f>
        <v>-10000000</v>
      </c>
      <c r="D90" s="545" t="s">
        <v>44</v>
      </c>
      <c r="H90"/>
    </row>
    <row r="91" spans="1:8" ht="15.75" x14ac:dyDescent="0.25">
      <c r="A91" s="1686">
        <v>85</v>
      </c>
      <c r="B91" s="515" t="s">
        <v>21</v>
      </c>
      <c r="C91" s="1708" t="s">
        <v>99</v>
      </c>
      <c r="D91" s="545" t="s">
        <v>43</v>
      </c>
      <c r="E91" s="328"/>
      <c r="H91"/>
    </row>
    <row r="92" spans="1:8" ht="15.75" x14ac:dyDescent="0.25">
      <c r="A92" s="1686">
        <v>86</v>
      </c>
      <c r="B92" s="515" t="s">
        <v>22</v>
      </c>
      <c r="C92" s="39"/>
      <c r="D92" s="545" t="s">
        <v>43</v>
      </c>
      <c r="E92" s="328"/>
      <c r="H92"/>
    </row>
    <row r="93" spans="1:8" ht="15.75" x14ac:dyDescent="0.25">
      <c r="A93" s="1686">
        <v>87</v>
      </c>
      <c r="B93" s="515" t="s">
        <v>23</v>
      </c>
      <c r="C93" s="123">
        <f>(C20/C19)*100</f>
        <v>102.13826027397259</v>
      </c>
      <c r="D93" s="545" t="s">
        <v>44</v>
      </c>
      <c r="E93" s="328"/>
      <c r="H93"/>
    </row>
    <row r="94" spans="1:8" ht="15.75" x14ac:dyDescent="0.25">
      <c r="A94" s="1686">
        <v>88</v>
      </c>
      <c r="B94" s="515" t="s">
        <v>24</v>
      </c>
      <c r="C94" s="42">
        <f>C20</f>
        <v>10213826.02739726</v>
      </c>
      <c r="D94" s="545" t="s">
        <v>44</v>
      </c>
      <c r="E94" s="328"/>
      <c r="H94"/>
    </row>
    <row r="95" spans="1:8" ht="15.75" x14ac:dyDescent="0.25">
      <c r="A95" s="1686">
        <v>89</v>
      </c>
      <c r="B95" s="515" t="s">
        <v>25</v>
      </c>
      <c r="C95" s="1596">
        <v>0.5</v>
      </c>
      <c r="D95" s="545" t="s">
        <v>44</v>
      </c>
      <c r="H95"/>
    </row>
    <row r="96" spans="1:8" ht="15.75" x14ac:dyDescent="0.25">
      <c r="A96" s="1686">
        <v>90</v>
      </c>
      <c r="B96" s="515" t="s">
        <v>26</v>
      </c>
      <c r="C96" s="1708" t="s">
        <v>114</v>
      </c>
      <c r="D96" s="545" t="s">
        <v>44</v>
      </c>
      <c r="H96"/>
    </row>
    <row r="97" spans="1:8" ht="15.75" x14ac:dyDescent="0.25">
      <c r="A97" s="1686">
        <v>91</v>
      </c>
      <c r="B97" s="515" t="s">
        <v>27</v>
      </c>
      <c r="C97" s="228" t="s">
        <v>121</v>
      </c>
      <c r="D97" s="545" t="s">
        <v>44</v>
      </c>
      <c r="E97" s="328"/>
      <c r="H97"/>
    </row>
    <row r="98" spans="1:8" ht="15.75" x14ac:dyDescent="0.25">
      <c r="A98" s="1686">
        <v>92</v>
      </c>
      <c r="B98" s="515" t="s">
        <v>28</v>
      </c>
      <c r="C98" s="1708" t="s">
        <v>115</v>
      </c>
      <c r="D98" s="545" t="s">
        <v>44</v>
      </c>
      <c r="H98"/>
    </row>
    <row r="99" spans="1:8" ht="15.75" x14ac:dyDescent="0.25">
      <c r="A99" s="1686">
        <v>93</v>
      </c>
      <c r="B99" s="515" t="s">
        <v>75</v>
      </c>
      <c r="C99" s="45" t="s">
        <v>119</v>
      </c>
      <c r="D99" s="545" t="s">
        <v>44</v>
      </c>
      <c r="H99"/>
    </row>
    <row r="100" spans="1:8" ht="15.75" x14ac:dyDescent="0.25">
      <c r="A100" s="1686">
        <v>94</v>
      </c>
      <c r="B100" s="515" t="s">
        <v>74</v>
      </c>
      <c r="C100" s="1708" t="s">
        <v>116</v>
      </c>
      <c r="D100" s="545" t="s">
        <v>44</v>
      </c>
      <c r="H100"/>
    </row>
    <row r="101" spans="1:8" ht="15.75" x14ac:dyDescent="0.25">
      <c r="A101" s="1686">
        <v>95</v>
      </c>
      <c r="B101" s="1006" t="s">
        <v>38</v>
      </c>
      <c r="C101" s="1708" t="b">
        <v>1</v>
      </c>
      <c r="D101" s="545" t="s">
        <v>44</v>
      </c>
      <c r="E101" s="328"/>
      <c r="H101"/>
    </row>
    <row r="102" spans="1:8" ht="15.75" x14ac:dyDescent="0.25">
      <c r="A102" s="203">
        <v>96</v>
      </c>
      <c r="B102" s="526" t="s">
        <v>36</v>
      </c>
      <c r="C102" s="39"/>
      <c r="D102" s="545" t="s">
        <v>44</v>
      </c>
      <c r="H102"/>
    </row>
    <row r="103" spans="1:8" ht="15.75" x14ac:dyDescent="0.25">
      <c r="A103" s="203">
        <v>97</v>
      </c>
      <c r="B103" s="526" t="s">
        <v>32</v>
      </c>
      <c r="C103" s="39"/>
      <c r="D103" s="545" t="s">
        <v>44</v>
      </c>
      <c r="H103"/>
    </row>
    <row r="104" spans="1:8" s="7" customFormat="1" ht="15.75" x14ac:dyDescent="0.25">
      <c r="A104" s="203">
        <v>98</v>
      </c>
      <c r="B104" s="526" t="s">
        <v>39</v>
      </c>
      <c r="C104" s="1687" t="s">
        <v>47</v>
      </c>
      <c r="D104" s="934" t="s">
        <v>130</v>
      </c>
    </row>
    <row r="105" spans="1:8" s="7" customFormat="1" ht="15.75" x14ac:dyDescent="0.25">
      <c r="A105" s="203">
        <v>99</v>
      </c>
      <c r="B105" s="526" t="s">
        <v>29</v>
      </c>
      <c r="C105" s="1687" t="s">
        <v>117</v>
      </c>
      <c r="D105" s="934" t="s">
        <v>130</v>
      </c>
    </row>
    <row r="106" spans="1:8" s="7" customFormat="1" ht="15.75" x14ac:dyDescent="0.25">
      <c r="A106" s="134" t="s">
        <v>122</v>
      </c>
      <c r="C106" s="63">
        <v>47</v>
      </c>
      <c r="D106" s="53"/>
    </row>
    <row r="107" spans="1:8" s="7" customFormat="1" x14ac:dyDescent="0.25">
      <c r="C107" s="152"/>
      <c r="D107" s="54"/>
    </row>
  </sheetData>
  <mergeCells count="13">
    <mergeCell ref="A45:D45"/>
    <mergeCell ref="A8:C8"/>
    <mergeCell ref="F20:G20"/>
    <mergeCell ref="F21:G21"/>
    <mergeCell ref="I9:I12"/>
    <mergeCell ref="F10:G10"/>
    <mergeCell ref="F11:G11"/>
    <mergeCell ref="I13:I14"/>
    <mergeCell ref="A17:A18"/>
    <mergeCell ref="B17:B18"/>
    <mergeCell ref="C17:C18"/>
    <mergeCell ref="F17:G17"/>
    <mergeCell ref="F18:G18"/>
  </mergeCells>
  <pageMargins left="0.23622047244094491" right="0.23622047244094491" top="0.19685039370078741" bottom="0.15748031496062992" header="0.11811023622047245" footer="0.11811023622047245"/>
  <pageSetup paperSize="8" scale="4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Q164"/>
  <sheetViews>
    <sheetView zoomScale="75" zoomScaleNormal="75" workbookViewId="0">
      <selection activeCell="A8" sqref="A8:C8"/>
    </sheetView>
  </sheetViews>
  <sheetFormatPr defaultRowHeight="15" x14ac:dyDescent="0.25"/>
  <cols>
    <col min="1" max="1" width="7.7109375" style="7" customWidth="1"/>
    <col min="2" max="2" width="54.7109375" style="7" customWidth="1"/>
    <col min="3" max="3" width="75.7109375" customWidth="1"/>
    <col min="4" max="4" width="3.140625" style="226" customWidth="1"/>
    <col min="5" max="5" width="14.28515625" style="7" customWidth="1"/>
    <col min="6" max="6" width="32.85546875" style="7" bestFit="1" customWidth="1"/>
    <col min="7" max="7" width="12" style="7" bestFit="1" customWidth="1"/>
    <col min="8" max="17" width="9.140625" style="7"/>
  </cols>
  <sheetData>
    <row r="1" spans="1:6" s="7" customFormat="1" x14ac:dyDescent="0.25">
      <c r="D1" s="226"/>
    </row>
    <row r="2" spans="1:6" s="7" customFormat="1" x14ac:dyDescent="0.25">
      <c r="D2" s="226"/>
    </row>
    <row r="3" spans="1:6" s="7" customFormat="1" x14ac:dyDescent="0.25">
      <c r="D3" s="226"/>
    </row>
    <row r="4" spans="1:6" s="7" customFormat="1" ht="18" x14ac:dyDescent="0.25">
      <c r="B4" s="1001" t="s">
        <v>1249</v>
      </c>
    </row>
    <row r="5" spans="1:6" s="7" customFormat="1" x14ac:dyDescent="0.25">
      <c r="D5" s="226"/>
    </row>
    <row r="6" spans="1:6" s="7" customFormat="1" x14ac:dyDescent="0.25">
      <c r="D6" s="226"/>
    </row>
    <row r="7" spans="1:6" s="7" customFormat="1" x14ac:dyDescent="0.25">
      <c r="D7" s="226"/>
    </row>
    <row r="8" spans="1:6" s="134" customFormat="1" ht="15.75" x14ac:dyDescent="0.25">
      <c r="A8" s="2198" t="s">
        <v>131</v>
      </c>
      <c r="B8" s="2198"/>
      <c r="C8" s="2198"/>
      <c r="D8" s="53"/>
      <c r="E8" s="1002"/>
    </row>
    <row r="9" spans="1:6" s="134" customFormat="1" ht="15.75" x14ac:dyDescent="0.25">
      <c r="A9" s="908">
        <v>1</v>
      </c>
      <c r="B9" s="710" t="s">
        <v>127</v>
      </c>
      <c r="C9" s="90" t="s">
        <v>128</v>
      </c>
      <c r="D9" s="53"/>
      <c r="E9" s="1002"/>
    </row>
    <row r="10" spans="1:6" s="7" customFormat="1" ht="15.75" x14ac:dyDescent="0.25">
      <c r="A10" s="908">
        <v>2</v>
      </c>
      <c r="B10" s="710" t="s">
        <v>90</v>
      </c>
      <c r="C10" s="1554" t="s">
        <v>307</v>
      </c>
      <c r="D10" s="226"/>
      <c r="E10" s="984" t="s">
        <v>95</v>
      </c>
      <c r="F10" s="1610" t="s">
        <v>514</v>
      </c>
    </row>
    <row r="11" spans="1:6" s="7" customFormat="1" ht="15.75" x14ac:dyDescent="0.25">
      <c r="A11" s="908">
        <v>3</v>
      </c>
      <c r="B11" s="710" t="s">
        <v>91</v>
      </c>
      <c r="C11" s="966" t="s">
        <v>96</v>
      </c>
      <c r="D11" s="226"/>
      <c r="E11" s="984" t="s">
        <v>95</v>
      </c>
      <c r="F11" s="1610" t="s">
        <v>97</v>
      </c>
    </row>
    <row r="12" spans="1:6" s="7" customFormat="1" ht="15.75" x14ac:dyDescent="0.25">
      <c r="A12" s="908">
        <v>4</v>
      </c>
      <c r="B12" s="710" t="s">
        <v>101</v>
      </c>
      <c r="C12" s="972">
        <v>43941</v>
      </c>
      <c r="D12" s="226"/>
      <c r="E12" s="667"/>
      <c r="F12" s="63"/>
    </row>
    <row r="13" spans="1:6" s="7" customFormat="1" ht="15.75" x14ac:dyDescent="0.25">
      <c r="A13" s="908">
        <v>5</v>
      </c>
      <c r="B13" s="710" t="s">
        <v>123</v>
      </c>
      <c r="C13" s="668">
        <v>0.45520833333333338</v>
      </c>
      <c r="D13" s="226"/>
      <c r="E13" s="667"/>
      <c r="F13" s="63"/>
    </row>
    <row r="14" spans="1:6" s="7" customFormat="1" ht="15.75" x14ac:dyDescent="0.25">
      <c r="A14" s="908">
        <v>6</v>
      </c>
      <c r="B14" s="710" t="s">
        <v>124</v>
      </c>
      <c r="C14" s="972" t="s">
        <v>125</v>
      </c>
      <c r="D14" s="226"/>
      <c r="E14" s="667"/>
      <c r="F14" s="63"/>
    </row>
    <row r="15" spans="1:6" s="7" customFormat="1" ht="15.75" x14ac:dyDescent="0.25">
      <c r="A15" s="908">
        <v>7</v>
      </c>
      <c r="B15" s="710" t="s">
        <v>102</v>
      </c>
      <c r="C15" s="972">
        <v>43942</v>
      </c>
      <c r="D15" s="226"/>
      <c r="E15" s="667"/>
      <c r="F15" s="63"/>
    </row>
    <row r="16" spans="1:6" s="7" customFormat="1" ht="15.75" x14ac:dyDescent="0.25">
      <c r="A16" s="908">
        <v>8</v>
      </c>
      <c r="B16" s="710" t="s">
        <v>103</v>
      </c>
      <c r="C16" s="972">
        <f>C15+7</f>
        <v>43949</v>
      </c>
      <c r="D16" s="226"/>
      <c r="E16" s="667"/>
      <c r="F16" s="63"/>
    </row>
    <row r="17" spans="1:6" s="7" customFormat="1" ht="15.75" x14ac:dyDescent="0.25">
      <c r="A17" s="2188">
        <v>9</v>
      </c>
      <c r="B17" s="2190" t="s">
        <v>85</v>
      </c>
      <c r="C17" s="2192" t="s">
        <v>98</v>
      </c>
      <c r="D17" s="226"/>
      <c r="E17" s="984" t="s">
        <v>180</v>
      </c>
      <c r="F17" s="1611" t="s">
        <v>92</v>
      </c>
    </row>
    <row r="18" spans="1:6" s="7" customFormat="1" ht="15.75" x14ac:dyDescent="0.25">
      <c r="A18" s="2189"/>
      <c r="B18" s="2191"/>
      <c r="C18" s="2193"/>
      <c r="D18" s="226"/>
      <c r="E18" s="984" t="s">
        <v>181</v>
      </c>
      <c r="F18" s="1610" t="s">
        <v>119</v>
      </c>
    </row>
    <row r="19" spans="1:6" s="7" customFormat="1" ht="15.75" x14ac:dyDescent="0.25">
      <c r="A19" s="908">
        <v>10</v>
      </c>
      <c r="B19" s="710" t="s">
        <v>86</v>
      </c>
      <c r="C19" s="96">
        <v>10000000</v>
      </c>
      <c r="D19" s="226"/>
      <c r="E19" s="670"/>
      <c r="F19" s="63"/>
    </row>
    <row r="20" spans="1:6" s="7" customFormat="1" ht="15.75" x14ac:dyDescent="0.25">
      <c r="A20" s="908">
        <v>11</v>
      </c>
      <c r="B20" s="710" t="s">
        <v>87</v>
      </c>
      <c r="C20" s="96">
        <f>(C19*(F20/100))+(C19*((1.5*340)/(100*365)))</f>
        <v>10213826.02739726</v>
      </c>
      <c r="D20" s="226"/>
      <c r="E20" s="987" t="s">
        <v>100</v>
      </c>
      <c r="F20" s="1612">
        <v>100.741</v>
      </c>
    </row>
    <row r="21" spans="1:6" s="7" customFormat="1" ht="15.75" x14ac:dyDescent="0.25">
      <c r="A21" s="908">
        <v>12</v>
      </c>
      <c r="B21" s="710" t="s">
        <v>83</v>
      </c>
      <c r="C21" s="96">
        <f>C20*(1-0.005)</f>
        <v>10162756.897260273</v>
      </c>
      <c r="D21" s="226"/>
      <c r="E21" s="987" t="s">
        <v>89</v>
      </c>
      <c r="F21" s="1614">
        <f>(C20-C21)/C20</f>
        <v>5.0000000000000877E-3</v>
      </c>
    </row>
    <row r="22" spans="1:6" s="7" customFormat="1" ht="15.75" x14ac:dyDescent="0.25">
      <c r="A22" s="908">
        <v>13</v>
      </c>
      <c r="B22" s="710" t="s">
        <v>88</v>
      </c>
      <c r="C22" s="966" t="s">
        <v>99</v>
      </c>
      <c r="D22" s="226"/>
      <c r="E22" s="231"/>
      <c r="F22" s="134"/>
    </row>
    <row r="23" spans="1:6" s="7" customFormat="1" ht="15.75" x14ac:dyDescent="0.25">
      <c r="A23" s="908">
        <v>14</v>
      </c>
      <c r="B23" s="710" t="s">
        <v>82</v>
      </c>
      <c r="C23" s="533">
        <v>-6.1000000000000004E-3</v>
      </c>
      <c r="D23" s="226"/>
      <c r="E23" s="671"/>
      <c r="F23" s="979"/>
    </row>
    <row r="24" spans="1:6" s="7" customFormat="1" ht="15.75" x14ac:dyDescent="0.25">
      <c r="A24" s="908">
        <v>15</v>
      </c>
      <c r="B24" s="710" t="s">
        <v>84</v>
      </c>
      <c r="C24" s="96">
        <f>C21*(1+((C23*(C16-C15))/(360)))</f>
        <v>10161551.481372736</v>
      </c>
      <c r="D24" s="226"/>
      <c r="E24" s="672"/>
      <c r="F24" s="134"/>
    </row>
    <row r="25" spans="1:6" s="7" customFormat="1" ht="15.75" x14ac:dyDescent="0.25">
      <c r="A25" s="908">
        <v>16</v>
      </c>
      <c r="B25" s="710" t="s">
        <v>306</v>
      </c>
      <c r="C25" s="1353" t="s">
        <v>204</v>
      </c>
      <c r="D25" s="226"/>
      <c r="E25" s="984" t="s">
        <v>95</v>
      </c>
      <c r="F25" s="1613" t="s">
        <v>203</v>
      </c>
    </row>
    <row r="26" spans="1:6" s="7" customFormat="1" ht="4.5" customHeight="1" x14ac:dyDescent="0.25">
      <c r="A26" s="1618"/>
      <c r="B26" s="737"/>
      <c r="C26" s="180"/>
      <c r="D26" s="226"/>
      <c r="E26" s="1615"/>
      <c r="F26" s="1620"/>
    </row>
    <row r="27" spans="1:6" s="7" customFormat="1" ht="15.75" x14ac:dyDescent="0.25">
      <c r="A27" s="2196"/>
      <c r="B27" s="2196"/>
      <c r="C27" s="2196"/>
      <c r="D27" s="53"/>
      <c r="E27" s="134"/>
      <c r="F27" s="740" t="s">
        <v>795</v>
      </c>
    </row>
    <row r="28" spans="1:6" s="7" customFormat="1" ht="15.75" x14ac:dyDescent="0.25">
      <c r="A28" s="426">
        <v>1</v>
      </c>
      <c r="B28" s="515" t="s">
        <v>0</v>
      </c>
      <c r="C28" s="969" t="s">
        <v>638</v>
      </c>
      <c r="D28" s="203" t="s">
        <v>130</v>
      </c>
      <c r="E28" s="527" t="s">
        <v>273</v>
      </c>
      <c r="F28" s="908">
        <v>1.1399999999999999</v>
      </c>
    </row>
    <row r="29" spans="1:6" s="7" customFormat="1" ht="15.75" x14ac:dyDescent="0.25">
      <c r="A29" s="426">
        <v>2</v>
      </c>
      <c r="B29" s="515" t="s">
        <v>1</v>
      </c>
      <c r="C29" s="991" t="str">
        <f>F10</f>
        <v>BG661XYBNEU6ASPGLA12</v>
      </c>
      <c r="D29" s="203" t="s">
        <v>130</v>
      </c>
      <c r="E29" s="1044" t="s">
        <v>273</v>
      </c>
      <c r="F29" s="918">
        <v>4.0999999999999996</v>
      </c>
    </row>
    <row r="30" spans="1:6" s="7" customFormat="1" ht="15.75" x14ac:dyDescent="0.25">
      <c r="A30" s="426">
        <v>3</v>
      </c>
      <c r="B30" s="515" t="s">
        <v>40</v>
      </c>
      <c r="C30" s="991" t="str">
        <f>F10</f>
        <v>BG661XYBNEU6ASPGLA12</v>
      </c>
      <c r="D30" s="203" t="s">
        <v>130</v>
      </c>
      <c r="E30" s="1044"/>
      <c r="F30" s="918">
        <v>4.0999999999999996</v>
      </c>
    </row>
    <row r="31" spans="1:6" s="7" customFormat="1" ht="15.75" x14ac:dyDescent="0.25">
      <c r="A31" s="426">
        <v>4</v>
      </c>
      <c r="B31" s="515" t="s">
        <v>12</v>
      </c>
      <c r="C31" s="991" t="s">
        <v>106</v>
      </c>
      <c r="D31" s="203" t="s">
        <v>130</v>
      </c>
      <c r="E31" s="1044"/>
      <c r="F31" s="907"/>
    </row>
    <row r="32" spans="1:6" s="7" customFormat="1" ht="15.75" x14ac:dyDescent="0.25">
      <c r="A32" s="426">
        <v>5</v>
      </c>
      <c r="B32" s="515" t="s">
        <v>2</v>
      </c>
      <c r="C32" s="991" t="s">
        <v>107</v>
      </c>
      <c r="D32" s="203" t="s">
        <v>130</v>
      </c>
      <c r="E32" s="1044"/>
      <c r="F32" s="912"/>
    </row>
    <row r="33" spans="1:6" ht="15.75" x14ac:dyDescent="0.25">
      <c r="A33" s="426">
        <v>6</v>
      </c>
      <c r="B33" s="515" t="s">
        <v>419</v>
      </c>
      <c r="C33" s="39"/>
      <c r="D33" s="203" t="s">
        <v>44</v>
      </c>
      <c r="E33" s="524"/>
      <c r="F33" s="913">
        <v>4.5</v>
      </c>
    </row>
    <row r="34" spans="1:6" ht="15.75" x14ac:dyDescent="0.25">
      <c r="A34" s="426">
        <v>7</v>
      </c>
      <c r="B34" s="515" t="s">
        <v>420</v>
      </c>
      <c r="C34" s="1553" t="s">
        <v>170</v>
      </c>
      <c r="D34" s="203" t="s">
        <v>43</v>
      </c>
      <c r="E34" s="524" t="s">
        <v>273</v>
      </c>
      <c r="F34" s="913">
        <v>1.3</v>
      </c>
    </row>
    <row r="35" spans="1:6" ht="15.75" x14ac:dyDescent="0.25">
      <c r="A35" s="426">
        <v>8</v>
      </c>
      <c r="B35" s="515" t="s">
        <v>421</v>
      </c>
      <c r="C35" s="95"/>
      <c r="D35" s="203" t="s">
        <v>43</v>
      </c>
      <c r="E35" s="524" t="s">
        <v>273</v>
      </c>
      <c r="F35" s="913"/>
    </row>
    <row r="36" spans="1:6" ht="15.75" x14ac:dyDescent="0.25">
      <c r="A36" s="426">
        <v>9</v>
      </c>
      <c r="B36" s="515" t="s">
        <v>5</v>
      </c>
      <c r="C36" s="38" t="s">
        <v>109</v>
      </c>
      <c r="D36" s="203" t="s">
        <v>130</v>
      </c>
      <c r="E36" s="524"/>
      <c r="F36" s="908">
        <v>6.17</v>
      </c>
    </row>
    <row r="37" spans="1:6" ht="15.75" x14ac:dyDescent="0.25">
      <c r="A37" s="426">
        <v>10</v>
      </c>
      <c r="B37" s="515" t="s">
        <v>6</v>
      </c>
      <c r="C37" s="17" t="str">
        <f>F10</f>
        <v>BG661XYBNEU6ASPGLA12</v>
      </c>
      <c r="D37" s="203" t="s">
        <v>130</v>
      </c>
      <c r="E37" s="524" t="s">
        <v>273</v>
      </c>
      <c r="F37" s="918">
        <v>4.0999999999999996</v>
      </c>
    </row>
    <row r="38" spans="1:6" ht="15.75" x14ac:dyDescent="0.25">
      <c r="A38" s="426">
        <v>11</v>
      </c>
      <c r="B38" s="515" t="s">
        <v>7</v>
      </c>
      <c r="C38" s="38" t="str">
        <f>F11</f>
        <v>DL6FFRRLF74S01HE2M14</v>
      </c>
      <c r="D38" s="203" t="s">
        <v>130</v>
      </c>
      <c r="E38" s="524"/>
      <c r="F38" s="918">
        <v>4.0999999999999996</v>
      </c>
    </row>
    <row r="39" spans="1:6" ht="15.75" x14ac:dyDescent="0.25">
      <c r="A39" s="426">
        <v>12</v>
      </c>
      <c r="B39" s="515" t="s">
        <v>46</v>
      </c>
      <c r="C39" s="38" t="s">
        <v>108</v>
      </c>
      <c r="D39" s="203" t="s">
        <v>130</v>
      </c>
      <c r="E39" s="524"/>
      <c r="F39" s="918"/>
    </row>
    <row r="40" spans="1:6" ht="15.75" x14ac:dyDescent="0.25">
      <c r="A40" s="426">
        <v>13</v>
      </c>
      <c r="B40" s="515" t="s">
        <v>8</v>
      </c>
      <c r="C40" s="39"/>
      <c r="D40" s="203" t="s">
        <v>43</v>
      </c>
      <c r="E40" s="524" t="s">
        <v>273</v>
      </c>
      <c r="F40" s="908">
        <v>4.0999999999999996</v>
      </c>
    </row>
    <row r="41" spans="1:6" ht="15.75" x14ac:dyDescent="0.25">
      <c r="A41" s="426">
        <v>14</v>
      </c>
      <c r="B41" s="515" t="s">
        <v>9</v>
      </c>
      <c r="C41" s="39"/>
      <c r="D41" s="203" t="s">
        <v>43</v>
      </c>
      <c r="E41" s="524"/>
      <c r="F41" s="911"/>
    </row>
    <row r="42" spans="1:6" ht="15.75" x14ac:dyDescent="0.25">
      <c r="A42" s="426">
        <v>15</v>
      </c>
      <c r="B42" s="515" t="s">
        <v>10</v>
      </c>
      <c r="C42" s="39"/>
      <c r="D42" s="203" t="s">
        <v>43</v>
      </c>
      <c r="E42" s="524"/>
      <c r="F42" s="918" t="s">
        <v>1116</v>
      </c>
    </row>
    <row r="43" spans="1:6" ht="15.75" x14ac:dyDescent="0.25">
      <c r="A43" s="426">
        <v>16</v>
      </c>
      <c r="B43" s="515" t="s">
        <v>41</v>
      </c>
      <c r="C43" s="39"/>
      <c r="D43" s="203" t="s">
        <v>44</v>
      </c>
      <c r="E43" s="524"/>
      <c r="F43" s="909"/>
    </row>
    <row r="44" spans="1:6" ht="15.75" x14ac:dyDescent="0.25">
      <c r="A44" s="426">
        <v>17</v>
      </c>
      <c r="B44" s="515" t="s">
        <v>11</v>
      </c>
      <c r="C44" s="1350" t="str">
        <f>F25</f>
        <v>549300WCGB70D06XZS54</v>
      </c>
      <c r="D44" s="203" t="s">
        <v>43</v>
      </c>
      <c r="E44" s="524" t="s">
        <v>273</v>
      </c>
      <c r="F44" s="908">
        <v>4.4000000000000004</v>
      </c>
    </row>
    <row r="45" spans="1:6" ht="15.75" x14ac:dyDescent="0.25">
      <c r="A45" s="426">
        <v>18</v>
      </c>
      <c r="B45" s="515" t="s">
        <v>153</v>
      </c>
      <c r="C45" s="69"/>
      <c r="D45" s="203" t="s">
        <v>43</v>
      </c>
      <c r="E45" s="524"/>
      <c r="F45" s="908"/>
    </row>
    <row r="46" spans="1:6" ht="15.75" x14ac:dyDescent="0.25">
      <c r="A46" s="2197"/>
      <c r="B46" s="2197"/>
      <c r="C46" s="2197"/>
      <c r="D46" s="2197"/>
      <c r="E46" s="230"/>
      <c r="F46" s="1618"/>
    </row>
    <row r="47" spans="1:6" ht="15.75" x14ac:dyDescent="0.25">
      <c r="A47" s="426">
        <v>1</v>
      </c>
      <c r="B47" s="515" t="s">
        <v>49</v>
      </c>
      <c r="C47" s="105" t="s">
        <v>120</v>
      </c>
      <c r="D47" s="934" t="s">
        <v>130</v>
      </c>
      <c r="E47" s="524" t="s">
        <v>273</v>
      </c>
      <c r="F47" s="908" t="s">
        <v>1075</v>
      </c>
    </row>
    <row r="48" spans="1:6" ht="15.75" x14ac:dyDescent="0.25">
      <c r="A48" s="426">
        <v>2</v>
      </c>
      <c r="B48" s="515" t="s">
        <v>15</v>
      </c>
      <c r="C48" s="106"/>
      <c r="D48" s="934" t="s">
        <v>44</v>
      </c>
      <c r="E48" s="230"/>
      <c r="F48" s="908"/>
    </row>
    <row r="49" spans="1:6" ht="15.75" x14ac:dyDescent="0.25">
      <c r="A49" s="426">
        <v>3</v>
      </c>
      <c r="B49" s="515" t="s">
        <v>79</v>
      </c>
      <c r="C49" s="232" t="s">
        <v>613</v>
      </c>
      <c r="D49" s="934" t="s">
        <v>130</v>
      </c>
      <c r="E49" s="230"/>
      <c r="F49" s="921">
        <v>9.1999999999999993</v>
      </c>
    </row>
    <row r="50" spans="1:6" ht="15.75" x14ac:dyDescent="0.25">
      <c r="A50" s="426">
        <v>4</v>
      </c>
      <c r="B50" s="515" t="s">
        <v>34</v>
      </c>
      <c r="C50" s="105" t="s">
        <v>110</v>
      </c>
      <c r="D50" s="934" t="s">
        <v>130</v>
      </c>
      <c r="E50" s="230"/>
      <c r="F50" s="913" t="s">
        <v>1098</v>
      </c>
    </row>
    <row r="51" spans="1:6" ht="15.75" x14ac:dyDescent="0.25">
      <c r="A51" s="426">
        <v>5</v>
      </c>
      <c r="B51" s="515" t="s">
        <v>16</v>
      </c>
      <c r="C51" s="105" t="b">
        <v>0</v>
      </c>
      <c r="D51" s="934" t="s">
        <v>130</v>
      </c>
      <c r="E51" s="230"/>
      <c r="F51" s="908" t="s">
        <v>1099</v>
      </c>
    </row>
    <row r="52" spans="1:6" ht="15.75" x14ac:dyDescent="0.25">
      <c r="A52" s="426">
        <v>6</v>
      </c>
      <c r="B52" s="515" t="s">
        <v>50</v>
      </c>
      <c r="C52" s="106"/>
      <c r="D52" s="934" t="s">
        <v>44</v>
      </c>
      <c r="E52" s="230"/>
      <c r="F52" s="908"/>
    </row>
    <row r="53" spans="1:6" ht="15.75" x14ac:dyDescent="0.25">
      <c r="A53" s="426">
        <v>7</v>
      </c>
      <c r="B53" s="515" t="s">
        <v>13</v>
      </c>
      <c r="C53" s="106"/>
      <c r="D53" s="934" t="s">
        <v>44</v>
      </c>
      <c r="E53" s="230"/>
      <c r="F53" s="908"/>
    </row>
    <row r="54" spans="1:6" ht="15.75" x14ac:dyDescent="0.25">
      <c r="A54" s="426">
        <v>8</v>
      </c>
      <c r="B54" s="515" t="s">
        <v>14</v>
      </c>
      <c r="C54" s="223" t="s">
        <v>169</v>
      </c>
      <c r="D54" s="934" t="s">
        <v>130</v>
      </c>
      <c r="E54" s="524" t="s">
        <v>273</v>
      </c>
      <c r="F54" s="914" t="s">
        <v>1102</v>
      </c>
    </row>
    <row r="55" spans="1:6" ht="15.75" x14ac:dyDescent="0.25">
      <c r="A55" s="426">
        <v>9</v>
      </c>
      <c r="B55" s="515" t="s">
        <v>51</v>
      </c>
      <c r="C55" s="105" t="s">
        <v>104</v>
      </c>
      <c r="D55" s="934" t="s">
        <v>130</v>
      </c>
      <c r="E55" s="230"/>
      <c r="F55" s="908" t="s">
        <v>1103</v>
      </c>
    </row>
    <row r="56" spans="1:6" ht="15.75" x14ac:dyDescent="0.25">
      <c r="A56" s="426">
        <v>10</v>
      </c>
      <c r="B56" s="515" t="s">
        <v>35</v>
      </c>
      <c r="C56" s="106"/>
      <c r="D56" s="934" t="s">
        <v>44</v>
      </c>
      <c r="E56" s="230"/>
      <c r="F56" s="908" t="s">
        <v>1104</v>
      </c>
    </row>
    <row r="57" spans="1:6" ht="15.75" x14ac:dyDescent="0.25">
      <c r="A57" s="426">
        <v>11</v>
      </c>
      <c r="B57" s="515" t="s">
        <v>52</v>
      </c>
      <c r="C57" s="105">
        <v>2011</v>
      </c>
      <c r="D57" s="934" t="s">
        <v>44</v>
      </c>
      <c r="E57" s="230"/>
      <c r="F57" s="908" t="s">
        <v>1104</v>
      </c>
    </row>
    <row r="58" spans="1:6" ht="15.75" x14ac:dyDescent="0.25">
      <c r="A58" s="426">
        <v>12</v>
      </c>
      <c r="B58" s="515" t="s">
        <v>53</v>
      </c>
      <c r="C58" s="701" t="s">
        <v>612</v>
      </c>
      <c r="D58" s="934" t="s">
        <v>130</v>
      </c>
      <c r="E58" s="230"/>
      <c r="F58" s="50" t="s">
        <v>1105</v>
      </c>
    </row>
    <row r="59" spans="1:6" ht="15.75" x14ac:dyDescent="0.25">
      <c r="A59" s="426">
        <v>13</v>
      </c>
      <c r="B59" s="515" t="s">
        <v>54</v>
      </c>
      <c r="C59" s="85" t="s">
        <v>614</v>
      </c>
      <c r="D59" s="934" t="s">
        <v>130</v>
      </c>
      <c r="E59" s="230"/>
      <c r="F59" s="913"/>
    </row>
    <row r="60" spans="1:6" ht="15.75" x14ac:dyDescent="0.25">
      <c r="A60" s="426">
        <v>14</v>
      </c>
      <c r="B60" s="515" t="s">
        <v>37</v>
      </c>
      <c r="C60" s="85" t="s">
        <v>615</v>
      </c>
      <c r="D60" s="934" t="s">
        <v>44</v>
      </c>
      <c r="E60" s="527"/>
      <c r="F60" s="916"/>
    </row>
    <row r="61" spans="1:6" ht="15.75" x14ac:dyDescent="0.25">
      <c r="A61" s="426">
        <v>15</v>
      </c>
      <c r="B61" s="515" t="s">
        <v>55</v>
      </c>
      <c r="C61" s="1162" t="s">
        <v>901</v>
      </c>
      <c r="D61" s="934" t="s">
        <v>723</v>
      </c>
      <c r="E61" s="230"/>
      <c r="F61" s="908"/>
    </row>
    <row r="62" spans="1:6" ht="15.75" x14ac:dyDescent="0.25">
      <c r="A62" s="426">
        <v>16</v>
      </c>
      <c r="B62" s="515" t="s">
        <v>56</v>
      </c>
      <c r="C62" s="94"/>
      <c r="D62" s="934" t="s">
        <v>44</v>
      </c>
      <c r="E62" s="524" t="s">
        <v>273</v>
      </c>
      <c r="F62" s="908">
        <v>5.3</v>
      </c>
    </row>
    <row r="63" spans="1:6" ht="15.75" x14ac:dyDescent="0.25">
      <c r="A63" s="426">
        <v>17</v>
      </c>
      <c r="B63" s="515" t="s">
        <v>57</v>
      </c>
      <c r="C63" s="118"/>
      <c r="D63" s="934" t="s">
        <v>43</v>
      </c>
      <c r="E63" s="524" t="s">
        <v>273</v>
      </c>
      <c r="F63" s="915">
        <v>5.4</v>
      </c>
    </row>
    <row r="64" spans="1:6" ht="15.75" x14ac:dyDescent="0.25">
      <c r="A64" s="426">
        <v>18</v>
      </c>
      <c r="B64" s="515" t="s">
        <v>129</v>
      </c>
      <c r="C64" s="105" t="s">
        <v>105</v>
      </c>
      <c r="D64" s="934" t="s">
        <v>130</v>
      </c>
      <c r="E64" s="524" t="s">
        <v>273</v>
      </c>
      <c r="F64" s="908">
        <v>6.3</v>
      </c>
    </row>
    <row r="65" spans="1:6" ht="15.75" x14ac:dyDescent="0.25">
      <c r="A65" s="426">
        <v>19</v>
      </c>
      <c r="B65" s="515" t="s">
        <v>17</v>
      </c>
      <c r="C65" s="105" t="b">
        <v>0</v>
      </c>
      <c r="D65" s="934" t="s">
        <v>130</v>
      </c>
      <c r="E65" s="230"/>
      <c r="F65" s="908"/>
    </row>
    <row r="66" spans="1:6" ht="15.75" x14ac:dyDescent="0.25">
      <c r="A66" s="426">
        <v>20</v>
      </c>
      <c r="B66" s="515" t="s">
        <v>18</v>
      </c>
      <c r="C66" s="105" t="s">
        <v>111</v>
      </c>
      <c r="D66" s="545" t="s">
        <v>130</v>
      </c>
      <c r="E66" s="524" t="s">
        <v>273</v>
      </c>
      <c r="F66" s="908"/>
    </row>
    <row r="67" spans="1:6" ht="15.75" x14ac:dyDescent="0.25">
      <c r="A67" s="426">
        <v>21</v>
      </c>
      <c r="B67" s="515" t="s">
        <v>58</v>
      </c>
      <c r="C67" s="105" t="b">
        <v>0</v>
      </c>
      <c r="D67" s="934" t="s">
        <v>130</v>
      </c>
      <c r="E67" s="230"/>
      <c r="F67" s="908" t="s">
        <v>1106</v>
      </c>
    </row>
    <row r="68" spans="1:6" ht="15.75" x14ac:dyDescent="0.25">
      <c r="A68" s="426">
        <v>22</v>
      </c>
      <c r="B68" s="515" t="s">
        <v>619</v>
      </c>
      <c r="C68" s="71" t="s">
        <v>195</v>
      </c>
      <c r="D68" s="934" t="s">
        <v>130</v>
      </c>
      <c r="E68" s="524" t="s">
        <v>273</v>
      </c>
      <c r="F68" s="908" t="s">
        <v>1082</v>
      </c>
    </row>
    <row r="69" spans="1:6" ht="15.75" x14ac:dyDescent="0.25">
      <c r="A69" s="426">
        <v>23</v>
      </c>
      <c r="B69" s="515" t="s">
        <v>59</v>
      </c>
      <c r="C69" s="107">
        <f>C23</f>
        <v>-6.1000000000000004E-3</v>
      </c>
      <c r="D69" s="934" t="s">
        <v>44</v>
      </c>
      <c r="E69" s="230"/>
      <c r="F69" s="919" t="s">
        <v>1107</v>
      </c>
    </row>
    <row r="70" spans="1:6" ht="15.75" x14ac:dyDescent="0.25">
      <c r="A70" s="426">
        <v>24</v>
      </c>
      <c r="B70" s="515" t="s">
        <v>60</v>
      </c>
      <c r="C70" s="105" t="s">
        <v>112</v>
      </c>
      <c r="D70" s="934" t="s">
        <v>44</v>
      </c>
      <c r="E70" s="230"/>
      <c r="F70" s="908"/>
    </row>
    <row r="71" spans="1:6" ht="15.75" x14ac:dyDescent="0.25">
      <c r="A71" s="426">
        <v>25</v>
      </c>
      <c r="B71" s="515" t="s">
        <v>61</v>
      </c>
      <c r="C71" s="106"/>
      <c r="D71" s="934" t="s">
        <v>44</v>
      </c>
      <c r="E71" s="230"/>
      <c r="F71" s="908"/>
    </row>
    <row r="72" spans="1:6" ht="15.75" x14ac:dyDescent="0.25">
      <c r="A72" s="426">
        <v>26</v>
      </c>
      <c r="B72" s="515" t="s">
        <v>62</v>
      </c>
      <c r="C72" s="106"/>
      <c r="D72" s="934" t="s">
        <v>44</v>
      </c>
      <c r="E72" s="230"/>
      <c r="F72" s="908"/>
    </row>
    <row r="73" spans="1:6" ht="15.75" x14ac:dyDescent="0.25">
      <c r="A73" s="426">
        <v>27</v>
      </c>
      <c r="B73" s="515" t="s">
        <v>63</v>
      </c>
      <c r="C73" s="106"/>
      <c r="D73" s="934" t="s">
        <v>44</v>
      </c>
      <c r="E73" s="230"/>
      <c r="F73" s="908"/>
    </row>
    <row r="74" spans="1:6" ht="15.75" x14ac:dyDescent="0.25">
      <c r="A74" s="426">
        <v>28</v>
      </c>
      <c r="B74" s="515" t="s">
        <v>64</v>
      </c>
      <c r="C74" s="106"/>
      <c r="D74" s="934" t="s">
        <v>44</v>
      </c>
      <c r="E74" s="230"/>
      <c r="F74" s="908"/>
    </row>
    <row r="75" spans="1:6" ht="15.75" x14ac:dyDescent="0.25">
      <c r="A75" s="426">
        <v>29</v>
      </c>
      <c r="B75" s="515" t="s">
        <v>65</v>
      </c>
      <c r="C75" s="106"/>
      <c r="D75" s="934" t="s">
        <v>44</v>
      </c>
      <c r="E75" s="230"/>
      <c r="F75" s="908"/>
    </row>
    <row r="76" spans="1:6" ht="15.75" x14ac:dyDescent="0.25">
      <c r="A76" s="426">
        <v>30</v>
      </c>
      <c r="B76" s="515" t="s">
        <v>66</v>
      </c>
      <c r="C76" s="106"/>
      <c r="D76" s="934" t="s">
        <v>44</v>
      </c>
      <c r="E76" s="230"/>
      <c r="F76" s="908"/>
    </row>
    <row r="77" spans="1:6" ht="15.75" x14ac:dyDescent="0.25">
      <c r="A77" s="426">
        <v>31</v>
      </c>
      <c r="B77" s="515" t="s">
        <v>67</v>
      </c>
      <c r="C77" s="106"/>
      <c r="D77" s="934" t="s">
        <v>44</v>
      </c>
      <c r="E77" s="230"/>
      <c r="F77" s="908"/>
    </row>
    <row r="78" spans="1:6" ht="15.75" x14ac:dyDescent="0.25">
      <c r="A78" s="426">
        <v>32</v>
      </c>
      <c r="B78" s="515" t="s">
        <v>68</v>
      </c>
      <c r="C78" s="106"/>
      <c r="D78" s="934" t="s">
        <v>44</v>
      </c>
      <c r="E78" s="230"/>
      <c r="F78" s="908"/>
    </row>
    <row r="79" spans="1:6" ht="15.75" x14ac:dyDescent="0.25">
      <c r="A79" s="426">
        <v>35</v>
      </c>
      <c r="B79" s="515" t="s">
        <v>72</v>
      </c>
      <c r="C79" s="106"/>
      <c r="D79" s="934" t="s">
        <v>43</v>
      </c>
      <c r="E79" s="230"/>
      <c r="F79" s="908"/>
    </row>
    <row r="80" spans="1:6" ht="15.75" x14ac:dyDescent="0.25">
      <c r="A80" s="426">
        <v>36</v>
      </c>
      <c r="B80" s="515" t="s">
        <v>73</v>
      </c>
      <c r="C80" s="106"/>
      <c r="D80" s="934" t="s">
        <v>44</v>
      </c>
      <c r="E80" s="230"/>
      <c r="F80" s="908"/>
    </row>
    <row r="81" spans="1:6" ht="15.75" x14ac:dyDescent="0.25">
      <c r="A81" s="426">
        <v>37</v>
      </c>
      <c r="B81" s="515" t="s">
        <v>69</v>
      </c>
      <c r="C81" s="108">
        <f>C21</f>
        <v>10162756.897260273</v>
      </c>
      <c r="D81" s="934" t="s">
        <v>130</v>
      </c>
      <c r="E81" s="230"/>
      <c r="F81" s="909" t="s">
        <v>1108</v>
      </c>
    </row>
    <row r="82" spans="1:6" ht="15.75" x14ac:dyDescent="0.25">
      <c r="A82" s="426">
        <v>38</v>
      </c>
      <c r="B82" s="515" t="s">
        <v>70</v>
      </c>
      <c r="C82" s="108">
        <f>C24</f>
        <v>10161551.481372736</v>
      </c>
      <c r="D82" s="934" t="s">
        <v>44</v>
      </c>
      <c r="E82" s="230"/>
      <c r="F82" s="909">
        <v>5.7</v>
      </c>
    </row>
    <row r="83" spans="1:6" ht="15.75" x14ac:dyDescent="0.25">
      <c r="A83" s="426">
        <v>39</v>
      </c>
      <c r="B83" s="515" t="s">
        <v>71</v>
      </c>
      <c r="C83" s="105" t="str">
        <f>C22</f>
        <v>EUR</v>
      </c>
      <c r="D83" s="934" t="s">
        <v>130</v>
      </c>
      <c r="E83" s="230"/>
      <c r="F83" s="908">
        <v>5.5</v>
      </c>
    </row>
    <row r="84" spans="1:6" ht="15.75" x14ac:dyDescent="0.25">
      <c r="A84" s="426">
        <v>73</v>
      </c>
      <c r="B84" s="515" t="s">
        <v>81</v>
      </c>
      <c r="C84" s="1707" t="b">
        <v>1</v>
      </c>
      <c r="D84" s="545" t="s">
        <v>130</v>
      </c>
      <c r="E84" s="524" t="s">
        <v>273</v>
      </c>
      <c r="F84" s="908">
        <v>6.1</v>
      </c>
    </row>
    <row r="85" spans="1:6" ht="15.75" x14ac:dyDescent="0.25">
      <c r="A85" s="426">
        <v>74</v>
      </c>
      <c r="B85" s="515" t="s">
        <v>78</v>
      </c>
      <c r="C85" s="1162" t="s">
        <v>901</v>
      </c>
      <c r="D85" s="935" t="s">
        <v>723</v>
      </c>
      <c r="E85" s="230"/>
      <c r="F85" s="908"/>
    </row>
    <row r="86" spans="1:6" ht="15.75" x14ac:dyDescent="0.25">
      <c r="A86" s="426">
        <v>75</v>
      </c>
      <c r="B86" s="515" t="s">
        <v>19</v>
      </c>
      <c r="C86" s="105" t="s">
        <v>113</v>
      </c>
      <c r="D86" s="545" t="s">
        <v>44</v>
      </c>
      <c r="E86" s="230"/>
      <c r="F86" s="916"/>
    </row>
    <row r="87" spans="1:6" ht="15.75" x14ac:dyDescent="0.25">
      <c r="A87" s="426">
        <v>76</v>
      </c>
      <c r="B87" s="1006" t="s">
        <v>30</v>
      </c>
      <c r="C87" s="106"/>
      <c r="D87" s="545" t="s">
        <v>44</v>
      </c>
      <c r="E87" s="230"/>
      <c r="F87" s="908"/>
    </row>
    <row r="88" spans="1:6" ht="15.75" x14ac:dyDescent="0.25">
      <c r="A88" s="426">
        <v>77</v>
      </c>
      <c r="B88" s="1006" t="s">
        <v>31</v>
      </c>
      <c r="C88" s="106"/>
      <c r="D88" s="545" t="s">
        <v>44</v>
      </c>
      <c r="E88" s="230"/>
      <c r="F88" s="908"/>
    </row>
    <row r="89" spans="1:6" ht="15.75" x14ac:dyDescent="0.25">
      <c r="A89" s="426">
        <v>78</v>
      </c>
      <c r="B89" s="1006" t="s">
        <v>77</v>
      </c>
      <c r="C89" s="105" t="str">
        <f>F17</f>
        <v>DE0001102317</v>
      </c>
      <c r="D89" s="545" t="s">
        <v>44</v>
      </c>
      <c r="E89" s="230"/>
      <c r="F89" s="908"/>
    </row>
    <row r="90" spans="1:6" ht="15.75" x14ac:dyDescent="0.25">
      <c r="A90" s="426">
        <v>79</v>
      </c>
      <c r="B90" s="1006" t="s">
        <v>76</v>
      </c>
      <c r="C90" s="105" t="s">
        <v>118</v>
      </c>
      <c r="D90" s="545" t="s">
        <v>44</v>
      </c>
      <c r="E90" s="230"/>
      <c r="F90" s="908">
        <v>6.12</v>
      </c>
    </row>
    <row r="91" spans="1:6" ht="15.75" x14ac:dyDescent="0.25">
      <c r="A91" s="426">
        <v>83</v>
      </c>
      <c r="B91" s="1006" t="s">
        <v>20</v>
      </c>
      <c r="C91" s="125">
        <f>-C19</f>
        <v>-10000000</v>
      </c>
      <c r="D91" s="545" t="s">
        <v>44</v>
      </c>
      <c r="E91" s="524" t="s">
        <v>273</v>
      </c>
      <c r="F91" s="908" t="s">
        <v>1111</v>
      </c>
    </row>
    <row r="92" spans="1:6" ht="15.75" x14ac:dyDescent="0.25">
      <c r="A92" s="426">
        <v>85</v>
      </c>
      <c r="B92" s="515" t="s">
        <v>21</v>
      </c>
      <c r="C92" s="105" t="s">
        <v>99</v>
      </c>
      <c r="D92" s="545" t="s">
        <v>43</v>
      </c>
      <c r="E92" s="230"/>
      <c r="F92" s="918">
        <v>6.5</v>
      </c>
    </row>
    <row r="93" spans="1:6" ht="15.75" x14ac:dyDescent="0.25">
      <c r="A93" s="426">
        <v>86</v>
      </c>
      <c r="B93" s="515" t="s">
        <v>22</v>
      </c>
      <c r="C93" s="1144"/>
      <c r="D93" s="545" t="s">
        <v>43</v>
      </c>
      <c r="E93" s="524" t="s">
        <v>273</v>
      </c>
      <c r="F93" s="908">
        <v>6.6</v>
      </c>
    </row>
    <row r="94" spans="1:6" ht="15.75" x14ac:dyDescent="0.25">
      <c r="A94" s="426">
        <v>87</v>
      </c>
      <c r="B94" s="515" t="s">
        <v>23</v>
      </c>
      <c r="C94" s="123">
        <f>(C20/C19)*100</f>
        <v>102.13826027397259</v>
      </c>
      <c r="D94" s="545" t="s">
        <v>44</v>
      </c>
      <c r="E94" s="524" t="s">
        <v>273</v>
      </c>
      <c r="F94" s="920">
        <v>6.7</v>
      </c>
    </row>
    <row r="95" spans="1:6" ht="15.75" x14ac:dyDescent="0.25">
      <c r="A95" s="426">
        <v>88</v>
      </c>
      <c r="B95" s="515" t="s">
        <v>24</v>
      </c>
      <c r="C95" s="18">
        <f>C20</f>
        <v>10213826.02739726</v>
      </c>
      <c r="D95" s="545" t="s">
        <v>44</v>
      </c>
      <c r="E95" s="524" t="s">
        <v>273</v>
      </c>
      <c r="F95" s="910" t="s">
        <v>1112</v>
      </c>
    </row>
    <row r="96" spans="1:6" ht="15.75" x14ac:dyDescent="0.25">
      <c r="A96" s="426">
        <v>89</v>
      </c>
      <c r="B96" s="515" t="s">
        <v>25</v>
      </c>
      <c r="C96" s="1595">
        <v>0.5</v>
      </c>
      <c r="D96" s="545" t="s">
        <v>44</v>
      </c>
      <c r="E96" s="230"/>
      <c r="F96" s="919" t="s">
        <v>1113</v>
      </c>
    </row>
    <row r="97" spans="1:13" ht="15.75" x14ac:dyDescent="0.25">
      <c r="A97" s="426">
        <v>90</v>
      </c>
      <c r="B97" s="515" t="s">
        <v>26</v>
      </c>
      <c r="C97" s="105" t="s">
        <v>114</v>
      </c>
      <c r="D97" s="545" t="s">
        <v>44</v>
      </c>
      <c r="E97" s="230"/>
      <c r="F97" s="908">
        <v>6.13</v>
      </c>
    </row>
    <row r="98" spans="1:13" ht="15.75" x14ac:dyDescent="0.25">
      <c r="A98" s="426">
        <v>91</v>
      </c>
      <c r="B98" s="515" t="s">
        <v>27</v>
      </c>
      <c r="C98" s="110" t="s">
        <v>121</v>
      </c>
      <c r="D98" s="545" t="s">
        <v>44</v>
      </c>
      <c r="E98" s="524" t="s">
        <v>273</v>
      </c>
      <c r="F98" s="917"/>
    </row>
    <row r="99" spans="1:13" ht="15.75" x14ac:dyDescent="0.25">
      <c r="A99" s="426">
        <v>92</v>
      </c>
      <c r="B99" s="515" t="s">
        <v>28</v>
      </c>
      <c r="C99" s="105" t="s">
        <v>115</v>
      </c>
      <c r="D99" s="545" t="s">
        <v>44</v>
      </c>
      <c r="E99" s="230"/>
      <c r="F99" s="908">
        <v>6.11</v>
      </c>
    </row>
    <row r="100" spans="1:13" ht="15.75" x14ac:dyDescent="0.25">
      <c r="A100" s="426">
        <v>93</v>
      </c>
      <c r="B100" s="515" t="s">
        <v>75</v>
      </c>
      <c r="C100" s="86" t="s">
        <v>119</v>
      </c>
      <c r="D100" s="545" t="s">
        <v>44</v>
      </c>
      <c r="E100" s="230"/>
      <c r="F100" s="1120">
        <v>6.1</v>
      </c>
    </row>
    <row r="101" spans="1:13" ht="15.75" x14ac:dyDescent="0.25">
      <c r="A101" s="426">
        <v>94</v>
      </c>
      <c r="B101" s="515" t="s">
        <v>74</v>
      </c>
      <c r="C101" s="105" t="s">
        <v>116</v>
      </c>
      <c r="D101" s="545" t="s">
        <v>44</v>
      </c>
      <c r="E101" s="230"/>
      <c r="F101" s="908">
        <v>6.14</v>
      </c>
    </row>
    <row r="102" spans="1:13" ht="15.75" x14ac:dyDescent="0.25">
      <c r="A102" s="426">
        <v>95</v>
      </c>
      <c r="B102" s="1006" t="s">
        <v>38</v>
      </c>
      <c r="C102" s="105" t="b">
        <v>1</v>
      </c>
      <c r="D102" s="545" t="s">
        <v>44</v>
      </c>
      <c r="E102" s="524" t="s">
        <v>273</v>
      </c>
      <c r="F102" s="908">
        <v>6.15</v>
      </c>
    </row>
    <row r="103" spans="1:13" ht="15.75" x14ac:dyDescent="0.25">
      <c r="A103" s="203">
        <v>96</v>
      </c>
      <c r="B103" s="526" t="s">
        <v>36</v>
      </c>
      <c r="C103" s="106"/>
      <c r="D103" s="545" t="s">
        <v>44</v>
      </c>
      <c r="E103" s="230"/>
      <c r="F103" s="908"/>
    </row>
    <row r="104" spans="1:13" ht="15.75" x14ac:dyDescent="0.25">
      <c r="A104" s="203">
        <v>97</v>
      </c>
      <c r="B104" s="526" t="s">
        <v>32</v>
      </c>
      <c r="C104" s="106"/>
      <c r="D104" s="545" t="s">
        <v>44</v>
      </c>
      <c r="E104" s="230"/>
      <c r="F104" s="908"/>
    </row>
    <row r="105" spans="1:13" ht="15.75" x14ac:dyDescent="0.25">
      <c r="A105" s="203">
        <v>98</v>
      </c>
      <c r="B105" s="526" t="s">
        <v>39</v>
      </c>
      <c r="C105" s="105" t="s">
        <v>47</v>
      </c>
      <c r="D105" s="934" t="s">
        <v>130</v>
      </c>
      <c r="E105" s="230"/>
      <c r="F105" s="908" t="s">
        <v>1115</v>
      </c>
    </row>
    <row r="106" spans="1:13" s="7" customFormat="1" ht="15.75" x14ac:dyDescent="0.25">
      <c r="A106" s="203">
        <v>99</v>
      </c>
      <c r="B106" s="526" t="s">
        <v>29</v>
      </c>
      <c r="C106" s="186" t="s">
        <v>117</v>
      </c>
      <c r="D106" s="934" t="s">
        <v>130</v>
      </c>
      <c r="E106" s="230"/>
      <c r="F106" s="908">
        <v>8.1</v>
      </c>
    </row>
    <row r="107" spans="1:13" s="7" customFormat="1" ht="15.75" x14ac:dyDescent="0.25">
      <c r="A107" s="134" t="s">
        <v>122</v>
      </c>
      <c r="C107" s="63">
        <v>48</v>
      </c>
      <c r="D107" s="53"/>
    </row>
    <row r="108" spans="1:13" s="7" customFormat="1" x14ac:dyDescent="0.25">
      <c r="C108" s="152"/>
      <c r="D108" s="54"/>
    </row>
    <row r="109" spans="1:13" s="7" customFormat="1" ht="15.75" x14ac:dyDescent="0.25">
      <c r="A109" s="635">
        <v>1.1000000000000001</v>
      </c>
      <c r="B109" s="2257" t="s">
        <v>158</v>
      </c>
      <c r="C109" s="2257"/>
      <c r="D109" s="2257"/>
      <c r="E109" s="2257"/>
      <c r="F109" s="2257"/>
      <c r="I109" s="135"/>
      <c r="J109" s="633"/>
      <c r="K109" s="633"/>
      <c r="L109" s="633"/>
    </row>
    <row r="110" spans="1:13" s="7" customFormat="1" ht="15.75" x14ac:dyDescent="0.25">
      <c r="A110" s="635">
        <v>1.2</v>
      </c>
      <c r="B110" s="2222" t="s">
        <v>518</v>
      </c>
      <c r="C110" s="2222"/>
      <c r="D110" s="2222"/>
      <c r="E110" s="2222"/>
      <c r="F110" s="2222"/>
      <c r="I110" s="135"/>
      <c r="J110" s="484"/>
      <c r="K110" s="484"/>
      <c r="L110" s="484"/>
      <c r="M110" s="484"/>
    </row>
    <row r="111" spans="1:13" s="7" customFormat="1" ht="15.75" x14ac:dyDescent="0.25">
      <c r="A111" s="635">
        <v>1.7</v>
      </c>
      <c r="B111" s="2222" t="s">
        <v>519</v>
      </c>
      <c r="C111" s="2222"/>
      <c r="D111" s="2222"/>
      <c r="E111" s="2222"/>
      <c r="F111" s="2222"/>
      <c r="I111" s="135"/>
      <c r="J111" s="484"/>
      <c r="K111" s="484"/>
      <c r="L111" s="484"/>
    </row>
    <row r="112" spans="1:13" s="7" customFormat="1" ht="15.75" x14ac:dyDescent="0.25">
      <c r="A112" s="635">
        <v>1.8</v>
      </c>
      <c r="B112" s="2222" t="s">
        <v>512</v>
      </c>
      <c r="C112" s="2222"/>
      <c r="D112" s="2222"/>
      <c r="E112" s="2222"/>
      <c r="F112" s="2222"/>
      <c r="I112" s="135"/>
      <c r="J112" s="484"/>
      <c r="K112" s="484"/>
      <c r="L112" s="484"/>
    </row>
    <row r="113" spans="1:14" s="7" customFormat="1" ht="15.75" x14ac:dyDescent="0.25">
      <c r="A113" s="638">
        <v>1.1000000000000001</v>
      </c>
      <c r="B113" s="2222" t="s">
        <v>382</v>
      </c>
      <c r="C113" s="2222"/>
      <c r="D113" s="2222"/>
      <c r="E113" s="2222"/>
      <c r="F113" s="2222"/>
      <c r="I113" s="519"/>
      <c r="J113" s="484"/>
      <c r="K113" s="484"/>
      <c r="L113" s="484"/>
    </row>
    <row r="114" spans="1:14" s="7" customFormat="1" ht="15.75" x14ac:dyDescent="0.25">
      <c r="A114" s="635">
        <v>1.1299999999999999</v>
      </c>
      <c r="B114" s="2223" t="s">
        <v>737</v>
      </c>
      <c r="C114" s="2223"/>
      <c r="D114" s="2223"/>
      <c r="E114" s="2223"/>
      <c r="F114" s="2223"/>
      <c r="I114" s="135"/>
      <c r="J114" s="484"/>
      <c r="K114" s="484"/>
      <c r="L114" s="484"/>
      <c r="M114" s="484"/>
      <c r="N114" s="484"/>
    </row>
    <row r="115" spans="1:14" s="7" customFormat="1" ht="15.75" x14ac:dyDescent="0.25">
      <c r="A115" s="635">
        <v>1.17</v>
      </c>
      <c r="B115" s="2222" t="s">
        <v>361</v>
      </c>
      <c r="C115" s="2222"/>
      <c r="D115" s="2222"/>
      <c r="E115" s="2222"/>
      <c r="F115" s="2222"/>
      <c r="I115" s="135"/>
      <c r="J115" s="484"/>
      <c r="K115" s="484"/>
      <c r="L115" s="484"/>
      <c r="M115" s="484"/>
    </row>
    <row r="116" spans="1:14" s="7" customFormat="1" ht="15.75" x14ac:dyDescent="0.25">
      <c r="A116" s="635">
        <v>2.1</v>
      </c>
      <c r="B116" s="2222" t="s">
        <v>384</v>
      </c>
      <c r="C116" s="2222"/>
      <c r="D116" s="2222"/>
      <c r="E116" s="2222"/>
      <c r="F116" s="2222"/>
      <c r="I116" s="135"/>
      <c r="J116" s="484"/>
      <c r="K116" s="484"/>
      <c r="L116" s="484"/>
    </row>
    <row r="117" spans="1:14" s="7" customFormat="1" ht="15.75" x14ac:dyDescent="0.25">
      <c r="A117" s="1149">
        <v>2.8</v>
      </c>
      <c r="B117" s="2225" t="s">
        <v>852</v>
      </c>
      <c r="C117" s="2226"/>
      <c r="D117" s="2226"/>
      <c r="E117" s="2226"/>
      <c r="F117" s="2227"/>
      <c r="I117" s="135"/>
      <c r="J117" s="484"/>
      <c r="K117" s="484"/>
      <c r="L117" s="484"/>
      <c r="M117" s="484"/>
      <c r="N117" s="484"/>
    </row>
    <row r="118" spans="1:14" ht="15.75" x14ac:dyDescent="0.25">
      <c r="A118" s="635">
        <v>2.16</v>
      </c>
      <c r="B118" s="2222" t="s">
        <v>928</v>
      </c>
      <c r="C118" s="2222"/>
      <c r="D118" s="2222"/>
      <c r="E118" s="2222"/>
      <c r="F118" s="2222"/>
      <c r="I118" s="115"/>
      <c r="J118" s="552"/>
      <c r="K118" s="552"/>
      <c r="L118" s="552"/>
      <c r="M118" s="552"/>
    </row>
    <row r="119" spans="1:14" ht="15.75" x14ac:dyDescent="0.25">
      <c r="A119" s="635">
        <v>2.17</v>
      </c>
      <c r="B119" s="2222" t="s">
        <v>915</v>
      </c>
      <c r="C119" s="2222"/>
      <c r="D119" s="2222"/>
      <c r="E119" s="2222"/>
      <c r="F119" s="2222"/>
      <c r="I119" s="115"/>
      <c r="J119" s="552"/>
      <c r="K119" s="552"/>
      <c r="L119" s="552"/>
      <c r="M119" s="552"/>
    </row>
    <row r="120" spans="1:14" s="7" customFormat="1" ht="15.75" x14ac:dyDescent="0.25">
      <c r="A120" s="635">
        <v>2.1800000000000002</v>
      </c>
      <c r="B120" s="2222" t="s">
        <v>856</v>
      </c>
      <c r="C120" s="2222"/>
      <c r="D120" s="2222"/>
      <c r="E120" s="2222"/>
      <c r="F120" s="2222"/>
      <c r="I120" s="135"/>
      <c r="J120" s="484"/>
      <c r="K120" s="484"/>
      <c r="L120" s="484"/>
    </row>
    <row r="121" spans="1:14" s="7" customFormat="1" ht="15.75" x14ac:dyDescent="0.25">
      <c r="A121" s="639">
        <v>2.2000000000000002</v>
      </c>
      <c r="B121" s="2223" t="s">
        <v>256</v>
      </c>
      <c r="C121" s="2223"/>
      <c r="D121" s="2223"/>
      <c r="E121" s="2223"/>
      <c r="F121" s="2223"/>
      <c r="I121" s="519"/>
      <c r="J121" s="139"/>
      <c r="K121" s="226"/>
    </row>
    <row r="122" spans="1:14" s="7" customFormat="1" ht="15.75" x14ac:dyDescent="0.25">
      <c r="A122" s="637">
        <v>2.2200000000000002</v>
      </c>
      <c r="B122" s="2222" t="s">
        <v>929</v>
      </c>
      <c r="C122" s="2222"/>
      <c r="D122" s="2222"/>
      <c r="E122" s="2222"/>
      <c r="F122" s="2222"/>
      <c r="I122" s="115"/>
      <c r="J122" s="552"/>
      <c r="K122" s="552"/>
      <c r="L122" s="552"/>
      <c r="M122" s="552"/>
    </row>
    <row r="123" spans="1:14" s="7" customFormat="1" ht="15.75" x14ac:dyDescent="0.25">
      <c r="A123" s="2260">
        <v>2.73</v>
      </c>
      <c r="B123" s="2225" t="s">
        <v>1117</v>
      </c>
      <c r="C123" s="2226"/>
      <c r="D123" s="2226"/>
      <c r="E123" s="2226"/>
      <c r="F123" s="2227"/>
      <c r="I123" s="115"/>
      <c r="J123" s="552"/>
      <c r="K123" s="552"/>
      <c r="L123" s="552"/>
      <c r="M123" s="552"/>
    </row>
    <row r="124" spans="1:14" s="7" customFormat="1" ht="15.75" x14ac:dyDescent="0.25">
      <c r="A124" s="2261"/>
      <c r="B124" s="2239"/>
      <c r="C124" s="2240"/>
      <c r="D124" s="2240"/>
      <c r="E124" s="2240"/>
      <c r="F124" s="2241"/>
      <c r="I124" s="115"/>
      <c r="J124" s="552"/>
      <c r="K124" s="552"/>
      <c r="L124" s="552"/>
      <c r="M124" s="552"/>
    </row>
    <row r="125" spans="1:14" s="7" customFormat="1" ht="15.75" x14ac:dyDescent="0.25">
      <c r="A125" s="2261"/>
      <c r="B125" s="2239"/>
      <c r="C125" s="2240"/>
      <c r="D125" s="2240"/>
      <c r="E125" s="2240"/>
      <c r="F125" s="2241"/>
      <c r="I125" s="115"/>
      <c r="J125" s="552"/>
      <c r="K125" s="552"/>
      <c r="L125" s="552"/>
      <c r="M125" s="552"/>
    </row>
    <row r="126" spans="1:14" s="7" customFormat="1" ht="15.75" x14ac:dyDescent="0.25">
      <c r="A126" s="2262"/>
      <c r="B126" s="2242"/>
      <c r="C126" s="2243"/>
      <c r="D126" s="2243"/>
      <c r="E126" s="2243"/>
      <c r="F126" s="2244"/>
      <c r="I126" s="115"/>
      <c r="J126" s="552"/>
      <c r="K126" s="552"/>
      <c r="L126" s="552"/>
      <c r="M126" s="552"/>
    </row>
    <row r="127" spans="1:14" s="7" customFormat="1" ht="15.75" x14ac:dyDescent="0.25">
      <c r="A127" s="1728">
        <v>2.83</v>
      </c>
      <c r="B127" s="2236" t="s">
        <v>1119</v>
      </c>
      <c r="C127" s="2237"/>
      <c r="D127" s="2237"/>
      <c r="E127" s="2237"/>
      <c r="F127" s="2238"/>
      <c r="I127" s="115"/>
      <c r="J127" s="552"/>
      <c r="K127" s="552"/>
      <c r="L127" s="552"/>
      <c r="M127" s="552"/>
    </row>
    <row r="128" spans="1:14" s="7" customFormat="1" ht="15.75" x14ac:dyDescent="0.25">
      <c r="A128" s="635">
        <v>2.86</v>
      </c>
      <c r="B128" s="2219" t="s">
        <v>848</v>
      </c>
      <c r="C128" s="2220"/>
      <c r="D128" s="2220"/>
      <c r="E128" s="2220"/>
      <c r="F128" s="2221"/>
      <c r="I128" s="115"/>
      <c r="J128" s="552"/>
      <c r="K128" s="552"/>
      <c r="L128" s="552"/>
      <c r="M128" s="552"/>
    </row>
    <row r="129" spans="1:13" s="7" customFormat="1" ht="15.75" x14ac:dyDescent="0.25">
      <c r="A129" s="635">
        <v>2.87</v>
      </c>
      <c r="B129" s="2222" t="s">
        <v>385</v>
      </c>
      <c r="C129" s="2222"/>
      <c r="D129" s="2222"/>
      <c r="E129" s="2222"/>
      <c r="F129" s="2222"/>
      <c r="I129" s="135"/>
      <c r="J129" s="484"/>
      <c r="K129" s="484"/>
      <c r="L129" s="484"/>
      <c r="M129" s="139"/>
    </row>
    <row r="130" spans="1:13" s="7" customFormat="1" ht="15.75" x14ac:dyDescent="0.25">
      <c r="A130" s="635">
        <v>2.88</v>
      </c>
      <c r="B130" s="2222" t="s">
        <v>857</v>
      </c>
      <c r="C130" s="2222"/>
      <c r="D130" s="2222"/>
      <c r="E130" s="2222"/>
      <c r="F130" s="2222"/>
      <c r="I130" s="135"/>
      <c r="J130" s="484"/>
      <c r="K130" s="484"/>
      <c r="L130" s="484"/>
      <c r="M130" s="484"/>
    </row>
    <row r="131" spans="1:13" s="7" customFormat="1" ht="15.75" x14ac:dyDescent="0.25">
      <c r="A131" s="635">
        <v>2.91</v>
      </c>
      <c r="B131" s="2222" t="s">
        <v>916</v>
      </c>
      <c r="C131" s="2222"/>
      <c r="D131" s="2222"/>
      <c r="E131" s="2222"/>
      <c r="F131" s="2222"/>
      <c r="I131" s="135"/>
      <c r="J131" s="484"/>
      <c r="K131" s="484"/>
      <c r="L131" s="484"/>
      <c r="M131" s="484"/>
    </row>
    <row r="132" spans="1:13" s="7" customFormat="1" ht="15.75" customHeight="1" x14ac:dyDescent="0.25">
      <c r="A132" s="2258">
        <v>2.95</v>
      </c>
      <c r="B132" s="2224" t="s">
        <v>854</v>
      </c>
      <c r="C132" s="2224"/>
      <c r="D132" s="2224"/>
      <c r="E132" s="2224"/>
      <c r="F132" s="2224"/>
      <c r="I132" s="553"/>
      <c r="J132" s="546"/>
      <c r="K132" s="546"/>
      <c r="L132" s="546"/>
      <c r="M132" s="546"/>
    </row>
    <row r="133" spans="1:13" s="7" customFormat="1" ht="15" customHeight="1" x14ac:dyDescent="0.25">
      <c r="A133" s="2259"/>
      <c r="B133" s="2224"/>
      <c r="C133" s="2224"/>
      <c r="D133" s="2224"/>
      <c r="E133" s="2224"/>
      <c r="F133" s="2224"/>
    </row>
    <row r="134" spans="1:13" s="7" customFormat="1" x14ac:dyDescent="0.25">
      <c r="D134" s="226"/>
    </row>
    <row r="135" spans="1:13" s="7" customFormat="1" x14ac:dyDescent="0.25">
      <c r="D135" s="226"/>
    </row>
    <row r="136" spans="1:13" s="7" customFormat="1" x14ac:dyDescent="0.25">
      <c r="D136" s="226"/>
    </row>
    <row r="137" spans="1:13" s="7" customFormat="1" x14ac:dyDescent="0.25">
      <c r="D137" s="226"/>
    </row>
    <row r="138" spans="1:13" s="7" customFormat="1" x14ac:dyDescent="0.25">
      <c r="D138" s="226"/>
    </row>
    <row r="139" spans="1:13" s="7" customFormat="1" x14ac:dyDescent="0.25">
      <c r="D139" s="226"/>
    </row>
    <row r="140" spans="1:13" s="7" customFormat="1" x14ac:dyDescent="0.25">
      <c r="D140" s="226"/>
    </row>
    <row r="141" spans="1:13" s="7" customFormat="1" x14ac:dyDescent="0.25">
      <c r="D141" s="226"/>
    </row>
    <row r="142" spans="1:13" s="7" customFormat="1" x14ac:dyDescent="0.25">
      <c r="D142" s="226"/>
    </row>
    <row r="143" spans="1:13" s="7" customFormat="1" x14ac:dyDescent="0.25">
      <c r="D143" s="226"/>
    </row>
    <row r="144" spans="1:13" s="7" customFormat="1" x14ac:dyDescent="0.25">
      <c r="D144" s="226"/>
    </row>
    <row r="145" spans="4:4" s="7" customFormat="1" x14ac:dyDescent="0.25">
      <c r="D145" s="226"/>
    </row>
    <row r="146" spans="4:4" s="7" customFormat="1" x14ac:dyDescent="0.25">
      <c r="D146" s="226"/>
    </row>
    <row r="147" spans="4:4" s="7" customFormat="1" x14ac:dyDescent="0.25">
      <c r="D147" s="226"/>
    </row>
    <row r="148" spans="4:4" s="7" customFormat="1" x14ac:dyDescent="0.25">
      <c r="D148" s="226"/>
    </row>
    <row r="149" spans="4:4" s="7" customFormat="1" x14ac:dyDescent="0.25">
      <c r="D149" s="226"/>
    </row>
    <row r="150" spans="4:4" s="7" customFormat="1" x14ac:dyDescent="0.25">
      <c r="D150" s="226"/>
    </row>
    <row r="151" spans="4:4" s="7" customFormat="1" x14ac:dyDescent="0.25">
      <c r="D151" s="226"/>
    </row>
    <row r="152" spans="4:4" s="7" customFormat="1" x14ac:dyDescent="0.25">
      <c r="D152" s="226"/>
    </row>
    <row r="153" spans="4:4" s="7" customFormat="1" x14ac:dyDescent="0.25">
      <c r="D153" s="226"/>
    </row>
    <row r="154" spans="4:4" s="7" customFormat="1" x14ac:dyDescent="0.25">
      <c r="D154" s="226"/>
    </row>
    <row r="155" spans="4:4" s="7" customFormat="1" x14ac:dyDescent="0.25">
      <c r="D155" s="226"/>
    </row>
    <row r="156" spans="4:4" s="7" customFormat="1" x14ac:dyDescent="0.25">
      <c r="D156" s="226"/>
    </row>
    <row r="157" spans="4:4" s="7" customFormat="1" x14ac:dyDescent="0.25">
      <c r="D157" s="226"/>
    </row>
    <row r="158" spans="4:4" s="7" customFormat="1" x14ac:dyDescent="0.25">
      <c r="D158" s="226"/>
    </row>
    <row r="159" spans="4:4" s="7" customFormat="1" x14ac:dyDescent="0.25">
      <c r="D159" s="226"/>
    </row>
    <row r="160" spans="4:4" s="7" customFormat="1" x14ac:dyDescent="0.25">
      <c r="D160" s="226"/>
    </row>
    <row r="161" spans="4:4" s="7" customFormat="1" x14ac:dyDescent="0.25">
      <c r="D161" s="226"/>
    </row>
    <row r="162" spans="4:4" s="7" customFormat="1" x14ac:dyDescent="0.25">
      <c r="D162" s="226"/>
    </row>
    <row r="163" spans="4:4" s="7" customFormat="1" x14ac:dyDescent="0.25">
      <c r="D163" s="226"/>
    </row>
    <row r="164" spans="4:4" s="7" customFormat="1" x14ac:dyDescent="0.25">
      <c r="D164" s="226"/>
    </row>
  </sheetData>
  <mergeCells count="29">
    <mergeCell ref="A46:D46"/>
    <mergeCell ref="B127:F127"/>
    <mergeCell ref="A132:A133"/>
    <mergeCell ref="B117:F117"/>
    <mergeCell ref="B130:F130"/>
    <mergeCell ref="B131:F131"/>
    <mergeCell ref="B129:F129"/>
    <mergeCell ref="B118:F118"/>
    <mergeCell ref="B119:F119"/>
    <mergeCell ref="B120:F120"/>
    <mergeCell ref="B122:F122"/>
    <mergeCell ref="B121:F121"/>
    <mergeCell ref="B132:F133"/>
    <mergeCell ref="B128:F128"/>
    <mergeCell ref="A123:A126"/>
    <mergeCell ref="B123:F126"/>
    <mergeCell ref="A8:C8"/>
    <mergeCell ref="A17:A18"/>
    <mergeCell ref="B17:B18"/>
    <mergeCell ref="C17:C18"/>
    <mergeCell ref="A27:C27"/>
    <mergeCell ref="B110:F110"/>
    <mergeCell ref="B109:F109"/>
    <mergeCell ref="B116:F116"/>
    <mergeCell ref="B111:F111"/>
    <mergeCell ref="B112:F112"/>
    <mergeCell ref="B113:F113"/>
    <mergeCell ref="B114:F114"/>
    <mergeCell ref="B115:F115"/>
  </mergeCells>
  <pageMargins left="0.23622047244094491" right="0.23622047244094491" top="0.19685039370078741" bottom="0.15748031496062992" header="0.11811023622047245" footer="0.11811023622047245"/>
  <pageSetup paperSize="8" scale="4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X211"/>
  <sheetViews>
    <sheetView zoomScale="75" zoomScaleNormal="75" workbookViewId="0">
      <selection activeCell="A8" sqref="A8:C8"/>
    </sheetView>
  </sheetViews>
  <sheetFormatPr defaultRowHeight="15" x14ac:dyDescent="0.25"/>
  <cols>
    <col min="1" max="1" width="7.7109375" style="7" customWidth="1"/>
    <col min="2" max="2" width="54.5703125" style="7" customWidth="1"/>
    <col min="3" max="3" width="75.7109375" customWidth="1"/>
    <col min="4" max="4" width="3.140625" style="226" bestFit="1" customWidth="1"/>
    <col min="5" max="5" width="13.28515625" style="7" bestFit="1" customWidth="1"/>
    <col min="6" max="6" width="32.85546875" style="7" bestFit="1" customWidth="1"/>
    <col min="7" max="7" width="1.85546875" style="7" customWidth="1"/>
    <col min="8" max="8" width="7.85546875" style="7" customWidth="1"/>
    <col min="9" max="9" width="75.7109375" customWidth="1"/>
    <col min="10" max="10" width="4" style="7" bestFit="1" customWidth="1"/>
    <col min="11" max="11" width="10.140625" style="749" customWidth="1"/>
    <col min="12" max="12" width="8.85546875" style="7" bestFit="1" customWidth="1"/>
    <col min="13" max="24" width="9.140625" style="7"/>
  </cols>
  <sheetData>
    <row r="1" spans="1:11" s="7" customFormat="1" x14ac:dyDescent="0.25">
      <c r="D1" s="226"/>
      <c r="K1" s="139"/>
    </row>
    <row r="2" spans="1:11" s="7" customFormat="1" x14ac:dyDescent="0.25">
      <c r="D2" s="226"/>
      <c r="K2" s="139"/>
    </row>
    <row r="3" spans="1:11" s="7" customFormat="1" x14ac:dyDescent="0.25">
      <c r="D3" s="226"/>
      <c r="K3" s="139"/>
    </row>
    <row r="4" spans="1:11" s="7" customFormat="1" ht="18" x14ac:dyDescent="0.25">
      <c r="B4" s="1001" t="s">
        <v>1162</v>
      </c>
      <c r="K4" s="139"/>
    </row>
    <row r="5" spans="1:11" s="7" customFormat="1" x14ac:dyDescent="0.25">
      <c r="D5" s="226"/>
      <c r="K5" s="139"/>
    </row>
    <row r="6" spans="1:11" s="7" customFormat="1" x14ac:dyDescent="0.25">
      <c r="D6" s="226"/>
      <c r="K6" s="139"/>
    </row>
    <row r="7" spans="1:11" s="7" customFormat="1" x14ac:dyDescent="0.25">
      <c r="D7" s="226"/>
      <c r="K7" s="139"/>
    </row>
    <row r="8" spans="1:11" s="134" customFormat="1" ht="15.75" x14ac:dyDescent="0.25">
      <c r="A8" s="2198" t="s">
        <v>131</v>
      </c>
      <c r="B8" s="2198"/>
      <c r="C8" s="2198"/>
      <c r="D8" s="53"/>
      <c r="E8" s="1002"/>
      <c r="K8" s="270"/>
    </row>
    <row r="9" spans="1:11" s="134" customFormat="1" ht="15.75" x14ac:dyDescent="0.25">
      <c r="A9" s="908">
        <v>1</v>
      </c>
      <c r="B9" s="710" t="s">
        <v>127</v>
      </c>
      <c r="C9" s="185" t="s">
        <v>128</v>
      </c>
      <c r="D9" s="53"/>
      <c r="E9" s="1002"/>
      <c r="K9" s="270"/>
    </row>
    <row r="10" spans="1:11" s="7" customFormat="1" ht="15.75" x14ac:dyDescent="0.25">
      <c r="A10" s="908">
        <v>2</v>
      </c>
      <c r="B10" s="710" t="s">
        <v>90</v>
      </c>
      <c r="C10" s="970" t="s">
        <v>364</v>
      </c>
      <c r="D10" s="226"/>
      <c r="E10" s="984" t="s">
        <v>95</v>
      </c>
      <c r="F10" s="805" t="s">
        <v>217</v>
      </c>
      <c r="G10" s="169"/>
      <c r="H10" s="169"/>
      <c r="K10" s="749"/>
    </row>
    <row r="11" spans="1:11" s="7" customFormat="1" ht="15.75" x14ac:dyDescent="0.25">
      <c r="A11" s="908">
        <v>3</v>
      </c>
      <c r="B11" s="710" t="s">
        <v>91</v>
      </c>
      <c r="C11" s="966" t="s">
        <v>96</v>
      </c>
      <c r="D11" s="226"/>
      <c r="E11" s="984" t="s">
        <v>95</v>
      </c>
      <c r="F11" s="805" t="s">
        <v>97</v>
      </c>
      <c r="G11" s="169"/>
      <c r="H11" s="169"/>
      <c r="K11" s="749"/>
    </row>
    <row r="12" spans="1:11" s="7" customFormat="1" ht="15.75" x14ac:dyDescent="0.25">
      <c r="A12" s="908">
        <v>4</v>
      </c>
      <c r="B12" s="710" t="s">
        <v>101</v>
      </c>
      <c r="C12" s="972">
        <v>43941</v>
      </c>
      <c r="D12" s="226"/>
      <c r="E12" s="667"/>
      <c r="F12" s="134"/>
      <c r="G12" s="175"/>
      <c r="H12" s="143"/>
      <c r="K12" s="749"/>
    </row>
    <row r="13" spans="1:11" s="7" customFormat="1" ht="15.75" x14ac:dyDescent="0.25">
      <c r="A13" s="908">
        <v>5</v>
      </c>
      <c r="B13" s="710" t="s">
        <v>123</v>
      </c>
      <c r="C13" s="668">
        <v>0.45520833333333338</v>
      </c>
      <c r="D13" s="226"/>
      <c r="E13" s="667"/>
      <c r="F13" s="134"/>
      <c r="G13" s="175"/>
      <c r="H13" s="143"/>
      <c r="K13" s="749"/>
    </row>
    <row r="14" spans="1:11" s="7" customFormat="1" ht="15.75" x14ac:dyDescent="0.25">
      <c r="A14" s="908">
        <v>6</v>
      </c>
      <c r="B14" s="710" t="s">
        <v>124</v>
      </c>
      <c r="C14" s="713" t="s">
        <v>522</v>
      </c>
      <c r="D14" s="226"/>
      <c r="E14" s="984" t="s">
        <v>219</v>
      </c>
      <c r="F14" s="1284" t="s">
        <v>220</v>
      </c>
      <c r="G14" s="678"/>
      <c r="H14" s="678"/>
      <c r="K14" s="749"/>
    </row>
    <row r="15" spans="1:11" s="7" customFormat="1" ht="15.75" x14ac:dyDescent="0.25">
      <c r="A15" s="908">
        <v>7</v>
      </c>
      <c r="B15" s="710" t="s">
        <v>102</v>
      </c>
      <c r="C15" s="972">
        <v>43942</v>
      </c>
      <c r="D15" s="226"/>
      <c r="E15" s="667"/>
      <c r="F15" s="134"/>
      <c r="G15" s="175"/>
      <c r="H15" s="143"/>
      <c r="K15" s="749"/>
    </row>
    <row r="16" spans="1:11" s="7" customFormat="1" ht="15.75" x14ac:dyDescent="0.25">
      <c r="A16" s="908">
        <v>8</v>
      </c>
      <c r="B16" s="710" t="s">
        <v>103</v>
      </c>
      <c r="C16" s="972">
        <f>C15+7</f>
        <v>43949</v>
      </c>
      <c r="D16" s="226"/>
      <c r="E16" s="667"/>
      <c r="F16" s="134"/>
      <c r="G16" s="175"/>
      <c r="H16" s="143"/>
      <c r="K16" s="749"/>
    </row>
    <row r="17" spans="1:12" s="7" customFormat="1" ht="15.75" x14ac:dyDescent="0.25">
      <c r="A17" s="2188">
        <v>9</v>
      </c>
      <c r="B17" s="2190" t="s">
        <v>85</v>
      </c>
      <c r="C17" s="2192" t="s">
        <v>98</v>
      </c>
      <c r="D17" s="226"/>
      <c r="E17" s="984" t="s">
        <v>180</v>
      </c>
      <c r="F17" s="261" t="s">
        <v>92</v>
      </c>
      <c r="G17" s="679"/>
      <c r="H17" s="679"/>
      <c r="J17" s="462"/>
      <c r="K17" s="1730"/>
    </row>
    <row r="18" spans="1:12" s="7" customFormat="1" ht="15.75" x14ac:dyDescent="0.25">
      <c r="A18" s="2189"/>
      <c r="B18" s="2191"/>
      <c r="C18" s="2193"/>
      <c r="D18" s="226"/>
      <c r="E18" s="984" t="s">
        <v>181</v>
      </c>
      <c r="F18" s="805" t="s">
        <v>119</v>
      </c>
      <c r="G18" s="169"/>
      <c r="H18" s="169"/>
      <c r="I18" s="979"/>
      <c r="J18" s="462"/>
      <c r="K18" s="1730"/>
    </row>
    <row r="19" spans="1:12" s="7" customFormat="1" ht="15.75" x14ac:dyDescent="0.25">
      <c r="A19" s="908">
        <v>10</v>
      </c>
      <c r="B19" s="710" t="s">
        <v>86</v>
      </c>
      <c r="C19" s="96">
        <v>10000000</v>
      </c>
      <c r="D19" s="226"/>
      <c r="E19" s="670"/>
      <c r="F19" s="134"/>
      <c r="G19" s="175"/>
      <c r="H19" s="143"/>
      <c r="K19" s="749"/>
    </row>
    <row r="20" spans="1:12" s="7" customFormat="1" ht="15.75" x14ac:dyDescent="0.25">
      <c r="A20" s="908">
        <v>11</v>
      </c>
      <c r="B20" s="710" t="s">
        <v>87</v>
      </c>
      <c r="C20" s="96">
        <f>(C19*(F20/100))+(C19*((1.5*340)/(100*365)))</f>
        <v>10213826.02739726</v>
      </c>
      <c r="D20" s="226"/>
      <c r="E20" s="987" t="s">
        <v>100</v>
      </c>
      <c r="F20" s="1612">
        <v>100.741</v>
      </c>
      <c r="G20" s="680"/>
      <c r="H20" s="680"/>
      <c r="K20" s="749"/>
    </row>
    <row r="21" spans="1:12" s="7" customFormat="1" ht="15.75" x14ac:dyDescent="0.25">
      <c r="A21" s="908">
        <v>12</v>
      </c>
      <c r="B21" s="710" t="s">
        <v>83</v>
      </c>
      <c r="C21" s="96">
        <f>C20*(1-0.005)</f>
        <v>10162756.897260273</v>
      </c>
      <c r="D21" s="226"/>
      <c r="E21" s="987" t="s">
        <v>89</v>
      </c>
      <c r="F21" s="1614">
        <f>(C20-C21)/C20</f>
        <v>5.0000000000000877E-3</v>
      </c>
      <c r="G21" s="1650"/>
      <c r="H21" s="1650"/>
      <c r="K21" s="749"/>
    </row>
    <row r="22" spans="1:12" s="7" customFormat="1" ht="15.75" x14ac:dyDescent="0.25">
      <c r="A22" s="908">
        <v>13</v>
      </c>
      <c r="B22" s="710" t="s">
        <v>88</v>
      </c>
      <c r="C22" s="966" t="s">
        <v>99</v>
      </c>
      <c r="D22" s="226"/>
      <c r="E22" s="231"/>
      <c r="F22" s="134"/>
      <c r="G22" s="175"/>
      <c r="H22" s="143"/>
      <c r="K22" s="749"/>
    </row>
    <row r="23" spans="1:12" s="7" customFormat="1" ht="15.75" x14ac:dyDescent="0.25">
      <c r="A23" s="908">
        <v>14</v>
      </c>
      <c r="B23" s="710" t="s">
        <v>82</v>
      </c>
      <c r="C23" s="533">
        <v>-6.1000000000000004E-3</v>
      </c>
      <c r="D23" s="226"/>
      <c r="E23" s="671"/>
      <c r="F23" s="979"/>
      <c r="G23" s="1616"/>
      <c r="H23" s="143"/>
      <c r="K23" s="749"/>
    </row>
    <row r="24" spans="1:12" s="7" customFormat="1" ht="15.75" x14ac:dyDescent="0.25">
      <c r="A24" s="908">
        <v>15</v>
      </c>
      <c r="B24" s="710" t="s">
        <v>84</v>
      </c>
      <c r="C24" s="96">
        <f>C21*(1+((C23*(C16-C15))/(360)))</f>
        <v>10161551.481372736</v>
      </c>
      <c r="D24" s="226"/>
      <c r="E24" s="672"/>
      <c r="F24" s="134"/>
      <c r="G24" s="175"/>
      <c r="H24" s="143"/>
      <c r="K24" s="749"/>
    </row>
    <row r="25" spans="1:12" s="7" customFormat="1" ht="15.75" x14ac:dyDescent="0.25">
      <c r="A25" s="908">
        <v>16</v>
      </c>
      <c r="B25" s="710" t="s">
        <v>306</v>
      </c>
      <c r="C25" s="185" t="s">
        <v>204</v>
      </c>
      <c r="D25" s="226"/>
      <c r="E25" s="984" t="s">
        <v>95</v>
      </c>
      <c r="F25" s="1284" t="s">
        <v>203</v>
      </c>
      <c r="G25" s="678"/>
      <c r="H25" s="678"/>
      <c r="K25" s="749"/>
    </row>
    <row r="26" spans="1:12" s="7" customFormat="1" ht="15.75" customHeight="1" x14ac:dyDescent="0.25">
      <c r="A26" s="155"/>
      <c r="B26" s="737"/>
      <c r="C26" s="146"/>
      <c r="D26" s="162"/>
      <c r="E26" s="989"/>
      <c r="F26" s="979"/>
      <c r="H26" s="1017"/>
      <c r="I26" s="1017"/>
      <c r="J26" s="1017"/>
      <c r="K26" s="1731"/>
    </row>
    <row r="27" spans="1:12" s="7" customFormat="1" ht="15.75" customHeight="1" x14ac:dyDescent="0.25">
      <c r="A27" s="2235" t="s">
        <v>362</v>
      </c>
      <c r="B27" s="2235"/>
      <c r="C27" s="2235"/>
      <c r="D27" s="53"/>
      <c r="F27" s="2023"/>
      <c r="G27" s="134"/>
      <c r="H27" s="2263" t="s">
        <v>363</v>
      </c>
      <c r="I27" s="2263"/>
      <c r="J27" s="2263"/>
      <c r="K27" s="2263"/>
      <c r="L27" s="1017"/>
    </row>
    <row r="28" spans="1:12" s="7" customFormat="1" ht="15.75" x14ac:dyDescent="0.25">
      <c r="A28" s="426">
        <v>1</v>
      </c>
      <c r="B28" s="515" t="s">
        <v>0</v>
      </c>
      <c r="C28" s="969" t="s">
        <v>639</v>
      </c>
      <c r="D28" s="203" t="s">
        <v>130</v>
      </c>
      <c r="E28" s="328" t="s">
        <v>273</v>
      </c>
      <c r="F28" s="908">
        <v>1.1399999999999999</v>
      </c>
      <c r="G28" s="134"/>
      <c r="H28" s="426">
        <v>1</v>
      </c>
      <c r="I28" s="969" t="s">
        <v>639</v>
      </c>
      <c r="J28" s="908" t="s">
        <v>130</v>
      </c>
      <c r="K28" s="328"/>
    </row>
    <row r="29" spans="1:12" s="7" customFormat="1" ht="15.75" x14ac:dyDescent="0.25">
      <c r="A29" s="426">
        <v>2</v>
      </c>
      <c r="B29" s="515" t="s">
        <v>1</v>
      </c>
      <c r="C29" s="186" t="str">
        <f>F11</f>
        <v>DL6FFRRLF74S01HE2M14</v>
      </c>
      <c r="D29" s="203" t="s">
        <v>130</v>
      </c>
      <c r="E29" s="328" t="s">
        <v>273</v>
      </c>
      <c r="F29" s="918">
        <v>4.0999999999999996</v>
      </c>
      <c r="G29" s="134"/>
      <c r="H29" s="426">
        <v>2</v>
      </c>
      <c r="I29" s="1570" t="s">
        <v>97</v>
      </c>
      <c r="J29" s="908" t="s">
        <v>130</v>
      </c>
      <c r="K29" s="328" t="s">
        <v>273</v>
      </c>
    </row>
    <row r="30" spans="1:12" s="7" customFormat="1" ht="15.75" x14ac:dyDescent="0.25">
      <c r="A30" s="426">
        <v>3</v>
      </c>
      <c r="B30" s="515" t="s">
        <v>40</v>
      </c>
      <c r="C30" s="966" t="s">
        <v>97</v>
      </c>
      <c r="D30" s="203" t="s">
        <v>130</v>
      </c>
      <c r="E30" s="1018"/>
      <c r="F30" s="918">
        <v>4.0999999999999996</v>
      </c>
      <c r="G30" s="134"/>
      <c r="H30" s="426">
        <v>3</v>
      </c>
      <c r="I30" s="1570" t="s">
        <v>217</v>
      </c>
      <c r="J30" s="908" t="s">
        <v>130</v>
      </c>
      <c r="K30" s="1732"/>
    </row>
    <row r="31" spans="1:12" s="7" customFormat="1" ht="15.75" x14ac:dyDescent="0.25">
      <c r="A31" s="426">
        <v>4</v>
      </c>
      <c r="B31" s="515" t="s">
        <v>12</v>
      </c>
      <c r="C31" s="991" t="s">
        <v>106</v>
      </c>
      <c r="D31" s="203" t="s">
        <v>130</v>
      </c>
      <c r="E31" s="201"/>
      <c r="F31" s="907"/>
      <c r="G31" s="134"/>
      <c r="H31" s="426">
        <v>4</v>
      </c>
      <c r="I31" s="1570" t="s">
        <v>249</v>
      </c>
      <c r="J31" s="907" t="s">
        <v>130</v>
      </c>
      <c r="K31" s="328"/>
    </row>
    <row r="32" spans="1:12" s="7" customFormat="1" ht="15.75" x14ac:dyDescent="0.25">
      <c r="A32" s="426">
        <v>5</v>
      </c>
      <c r="B32" s="515" t="s">
        <v>2</v>
      </c>
      <c r="C32" s="991" t="s">
        <v>107</v>
      </c>
      <c r="D32" s="203" t="s">
        <v>130</v>
      </c>
      <c r="E32" s="201"/>
      <c r="F32" s="912"/>
      <c r="G32" s="134"/>
      <c r="H32" s="426">
        <v>5</v>
      </c>
      <c r="I32" s="1570" t="s">
        <v>248</v>
      </c>
      <c r="J32" s="912" t="s">
        <v>130</v>
      </c>
      <c r="K32" s="328" t="s">
        <v>273</v>
      </c>
    </row>
    <row r="33" spans="1:11" ht="15.75" x14ac:dyDescent="0.25">
      <c r="A33" s="426">
        <v>6</v>
      </c>
      <c r="B33" s="515" t="s">
        <v>419</v>
      </c>
      <c r="C33" s="39"/>
      <c r="D33" s="203" t="s">
        <v>44</v>
      </c>
      <c r="E33" s="201"/>
      <c r="F33" s="913"/>
      <c r="G33" s="134"/>
      <c r="H33" s="426">
        <v>6</v>
      </c>
      <c r="I33" s="39"/>
      <c r="J33" s="907" t="s">
        <v>44</v>
      </c>
      <c r="K33" s="328" t="s">
        <v>273</v>
      </c>
    </row>
    <row r="34" spans="1:11" ht="15.75" x14ac:dyDescent="0.25">
      <c r="A34" s="426">
        <v>7</v>
      </c>
      <c r="B34" s="515" t="s">
        <v>420</v>
      </c>
      <c r="C34" s="39"/>
      <c r="D34" s="203" t="s">
        <v>43</v>
      </c>
      <c r="E34" s="328" t="s">
        <v>273</v>
      </c>
      <c r="F34" s="913"/>
      <c r="G34" s="134"/>
      <c r="H34" s="426">
        <v>7</v>
      </c>
      <c r="I34" s="39"/>
      <c r="J34" s="907" t="s">
        <v>43</v>
      </c>
      <c r="K34" s="328"/>
    </row>
    <row r="35" spans="1:11" ht="15.75" x14ac:dyDescent="0.25">
      <c r="A35" s="426">
        <v>8</v>
      </c>
      <c r="B35" s="515" t="s">
        <v>421</v>
      </c>
      <c r="C35" s="39"/>
      <c r="D35" s="203" t="s">
        <v>43</v>
      </c>
      <c r="E35" s="328" t="s">
        <v>273</v>
      </c>
      <c r="F35" s="913"/>
      <c r="G35" s="134"/>
      <c r="H35" s="426">
        <v>8</v>
      </c>
      <c r="I35" s="39"/>
      <c r="J35" s="907" t="s">
        <v>43</v>
      </c>
      <c r="K35" s="328"/>
    </row>
    <row r="36" spans="1:11" ht="15.75" x14ac:dyDescent="0.25">
      <c r="A36" s="426">
        <v>9</v>
      </c>
      <c r="B36" s="515" t="s">
        <v>5</v>
      </c>
      <c r="C36" s="38" t="s">
        <v>206</v>
      </c>
      <c r="D36" s="203" t="s">
        <v>130</v>
      </c>
      <c r="E36" s="152"/>
      <c r="F36" s="908">
        <v>6.17</v>
      </c>
      <c r="G36" s="134"/>
      <c r="H36" s="426">
        <v>9</v>
      </c>
      <c r="I36" s="303" t="s">
        <v>109</v>
      </c>
      <c r="J36" s="908" t="s">
        <v>130</v>
      </c>
      <c r="K36" s="1729"/>
    </row>
    <row r="37" spans="1:11" ht="15.75" x14ac:dyDescent="0.25">
      <c r="A37" s="426">
        <v>10</v>
      </c>
      <c r="B37" s="515" t="s">
        <v>6</v>
      </c>
      <c r="C37" s="301" t="s">
        <v>97</v>
      </c>
      <c r="D37" s="203" t="s">
        <v>130</v>
      </c>
      <c r="E37" s="328" t="s">
        <v>273</v>
      </c>
      <c r="F37" s="918">
        <v>4.0999999999999996</v>
      </c>
      <c r="G37" s="134"/>
      <c r="H37" s="426">
        <v>10</v>
      </c>
      <c r="I37" s="1573" t="s">
        <v>97</v>
      </c>
      <c r="J37" s="909" t="s">
        <v>130</v>
      </c>
      <c r="K37" s="328" t="s">
        <v>273</v>
      </c>
    </row>
    <row r="38" spans="1:11" ht="15.75" x14ac:dyDescent="0.25">
      <c r="A38" s="426">
        <v>11</v>
      </c>
      <c r="B38" s="515" t="s">
        <v>7</v>
      </c>
      <c r="C38" s="301" t="s">
        <v>217</v>
      </c>
      <c r="D38" s="203" t="s">
        <v>130</v>
      </c>
      <c r="E38" s="230"/>
      <c r="F38" s="918">
        <v>4.0999999999999996</v>
      </c>
      <c r="H38" s="426">
        <v>11</v>
      </c>
      <c r="I38" s="303" t="s">
        <v>97</v>
      </c>
      <c r="J38" s="909" t="s">
        <v>130</v>
      </c>
      <c r="K38" s="139"/>
    </row>
    <row r="39" spans="1:11" ht="15.75" x14ac:dyDescent="0.25">
      <c r="A39" s="426">
        <v>12</v>
      </c>
      <c r="B39" s="515" t="s">
        <v>46</v>
      </c>
      <c r="C39" s="38" t="s">
        <v>108</v>
      </c>
      <c r="D39" s="203" t="s">
        <v>130</v>
      </c>
      <c r="E39" s="230"/>
      <c r="F39" s="918"/>
      <c r="H39" s="426">
        <v>12</v>
      </c>
      <c r="I39" s="303" t="s">
        <v>259</v>
      </c>
      <c r="J39" s="909" t="s">
        <v>130</v>
      </c>
      <c r="K39" s="139"/>
    </row>
    <row r="40" spans="1:11" ht="15.75" x14ac:dyDescent="0.25">
      <c r="A40" s="426">
        <v>13</v>
      </c>
      <c r="B40" s="515" t="s">
        <v>8</v>
      </c>
      <c r="C40" s="796"/>
      <c r="D40" s="203" t="s">
        <v>43</v>
      </c>
      <c r="E40" s="328" t="s">
        <v>273</v>
      </c>
      <c r="F40" s="908">
        <v>4.0999999999999996</v>
      </c>
      <c r="H40" s="426">
        <v>13</v>
      </c>
      <c r="I40" s="560"/>
      <c r="J40" s="908" t="s">
        <v>43</v>
      </c>
      <c r="K40" s="328"/>
    </row>
    <row r="41" spans="1:11" ht="15.75" x14ac:dyDescent="0.25">
      <c r="A41" s="426">
        <v>14</v>
      </c>
      <c r="B41" s="515" t="s">
        <v>9</v>
      </c>
      <c r="C41" s="39"/>
      <c r="D41" s="203" t="s">
        <v>43</v>
      </c>
      <c r="E41" s="230"/>
      <c r="F41" s="911"/>
      <c r="H41" s="426">
        <v>14</v>
      </c>
      <c r="I41" s="39"/>
      <c r="J41" s="911" t="s">
        <v>43</v>
      </c>
      <c r="K41" s="139"/>
    </row>
    <row r="42" spans="1:11" ht="15.75" x14ac:dyDescent="0.25">
      <c r="A42" s="426">
        <v>15</v>
      </c>
      <c r="B42" s="515" t="s">
        <v>10</v>
      </c>
      <c r="C42" s="39"/>
      <c r="D42" s="203" t="s">
        <v>43</v>
      </c>
      <c r="E42" s="230"/>
      <c r="F42" s="918" t="s">
        <v>1116</v>
      </c>
      <c r="H42" s="426">
        <v>15</v>
      </c>
      <c r="I42" s="39"/>
      <c r="J42" s="909" t="s">
        <v>43</v>
      </c>
      <c r="K42" s="139"/>
    </row>
    <row r="43" spans="1:11" ht="15.75" x14ac:dyDescent="0.25">
      <c r="A43" s="426">
        <v>16</v>
      </c>
      <c r="B43" s="515" t="s">
        <v>41</v>
      </c>
      <c r="C43" s="39"/>
      <c r="D43" s="203" t="s">
        <v>44</v>
      </c>
      <c r="E43" s="230"/>
      <c r="F43" s="909"/>
      <c r="H43" s="426">
        <v>16</v>
      </c>
      <c r="I43" s="39"/>
      <c r="J43" s="909" t="s">
        <v>44</v>
      </c>
      <c r="K43" s="139"/>
    </row>
    <row r="44" spans="1:11" ht="15.75" x14ac:dyDescent="0.25">
      <c r="A44" s="426">
        <v>17</v>
      </c>
      <c r="B44" s="515" t="s">
        <v>11</v>
      </c>
      <c r="C44" s="92" t="str">
        <f>F25</f>
        <v>549300WCGB70D06XZS54</v>
      </c>
      <c r="D44" s="203" t="s">
        <v>43</v>
      </c>
      <c r="E44" s="328" t="s">
        <v>273</v>
      </c>
      <c r="F44" s="908">
        <v>4.4000000000000004</v>
      </c>
      <c r="H44" s="426">
        <v>17</v>
      </c>
      <c r="I44" s="254" t="s">
        <v>203</v>
      </c>
      <c r="J44" s="908" t="s">
        <v>43</v>
      </c>
      <c r="K44" s="328" t="s">
        <v>273</v>
      </c>
    </row>
    <row r="45" spans="1:11" ht="15.75" x14ac:dyDescent="0.25">
      <c r="A45" s="426">
        <v>18</v>
      </c>
      <c r="B45" s="515" t="s">
        <v>153</v>
      </c>
      <c r="C45" s="69"/>
      <c r="D45" s="203" t="s">
        <v>43</v>
      </c>
      <c r="E45" s="230"/>
      <c r="F45" s="908"/>
      <c r="H45" s="426">
        <v>18</v>
      </c>
      <c r="I45" s="69"/>
      <c r="J45" s="908" t="s">
        <v>43</v>
      </c>
      <c r="K45" s="139"/>
    </row>
    <row r="46" spans="1:11" ht="15.75" x14ac:dyDescent="0.25">
      <c r="A46" s="2197" t="s">
        <v>133</v>
      </c>
      <c r="B46" s="2197"/>
      <c r="C46" s="2197"/>
      <c r="D46" s="2197"/>
      <c r="E46" s="230"/>
      <c r="F46" s="1618"/>
      <c r="H46" s="544"/>
      <c r="I46" s="15"/>
      <c r="J46" s="673"/>
      <c r="K46" s="139"/>
    </row>
    <row r="47" spans="1:11" ht="15.75" x14ac:dyDescent="0.25">
      <c r="A47" s="426">
        <v>1</v>
      </c>
      <c r="B47" s="515" t="s">
        <v>49</v>
      </c>
      <c r="C47" s="17" t="s">
        <v>120</v>
      </c>
      <c r="D47" s="934" t="s">
        <v>130</v>
      </c>
      <c r="E47" s="524" t="s">
        <v>273</v>
      </c>
      <c r="F47" s="908" t="s">
        <v>1075</v>
      </c>
      <c r="H47" s="426">
        <v>1</v>
      </c>
      <c r="I47" s="301" t="s">
        <v>120</v>
      </c>
      <c r="J47" s="908" t="s">
        <v>130</v>
      </c>
      <c r="K47" s="328"/>
    </row>
    <row r="48" spans="1:11" ht="15.75" x14ac:dyDescent="0.25">
      <c r="A48" s="426">
        <v>2</v>
      </c>
      <c r="B48" s="515" t="s">
        <v>15</v>
      </c>
      <c r="C48" s="68"/>
      <c r="D48" s="934" t="s">
        <v>44</v>
      </c>
      <c r="E48" s="230"/>
      <c r="F48" s="908"/>
      <c r="H48" s="426">
        <v>2</v>
      </c>
      <c r="I48" s="68"/>
      <c r="J48" s="908" t="s">
        <v>44</v>
      </c>
      <c r="K48" s="139"/>
    </row>
    <row r="49" spans="1:11" ht="15.75" x14ac:dyDescent="0.25">
      <c r="A49" s="426">
        <v>3</v>
      </c>
      <c r="B49" s="515" t="s">
        <v>79</v>
      </c>
      <c r="C49" s="232" t="s">
        <v>613</v>
      </c>
      <c r="D49" s="934" t="s">
        <v>130</v>
      </c>
      <c r="E49" s="230"/>
      <c r="F49" s="921">
        <v>9.1999999999999993</v>
      </c>
      <c r="H49" s="426">
        <v>3</v>
      </c>
      <c r="I49" s="232" t="s">
        <v>613</v>
      </c>
      <c r="J49" s="101" t="s">
        <v>130</v>
      </c>
      <c r="K49" s="139"/>
    </row>
    <row r="50" spans="1:11" ht="15.75" x14ac:dyDescent="0.25">
      <c r="A50" s="426">
        <v>4</v>
      </c>
      <c r="B50" s="515" t="s">
        <v>34</v>
      </c>
      <c r="C50" s="105" t="s">
        <v>110</v>
      </c>
      <c r="D50" s="934" t="s">
        <v>130</v>
      </c>
      <c r="E50" s="230"/>
      <c r="F50" s="913" t="s">
        <v>1098</v>
      </c>
      <c r="H50" s="426">
        <v>4</v>
      </c>
      <c r="I50" s="302" t="s">
        <v>110</v>
      </c>
      <c r="J50" s="908" t="s">
        <v>130</v>
      </c>
      <c r="K50" s="139"/>
    </row>
    <row r="51" spans="1:11" ht="15.75" x14ac:dyDescent="0.25">
      <c r="A51" s="426">
        <v>5</v>
      </c>
      <c r="B51" s="515" t="s">
        <v>16</v>
      </c>
      <c r="C51" s="17" t="b">
        <v>0</v>
      </c>
      <c r="D51" s="934" t="s">
        <v>130</v>
      </c>
      <c r="E51" s="230"/>
      <c r="F51" s="908" t="s">
        <v>1099</v>
      </c>
      <c r="H51" s="426">
        <v>5</v>
      </c>
      <c r="I51" s="301" t="b">
        <v>0</v>
      </c>
      <c r="J51" s="908" t="s">
        <v>130</v>
      </c>
      <c r="K51" s="139"/>
    </row>
    <row r="52" spans="1:11" ht="15.75" x14ac:dyDescent="0.25">
      <c r="A52" s="426">
        <v>6</v>
      </c>
      <c r="B52" s="515" t="s">
        <v>50</v>
      </c>
      <c r="C52" s="68"/>
      <c r="D52" s="934" t="s">
        <v>44</v>
      </c>
      <c r="E52" s="230"/>
      <c r="F52" s="908"/>
      <c r="H52" s="426">
        <v>6</v>
      </c>
      <c r="I52" s="68"/>
      <c r="J52" s="908" t="s">
        <v>44</v>
      </c>
      <c r="K52" s="139"/>
    </row>
    <row r="53" spans="1:11" ht="15.75" x14ac:dyDescent="0.25">
      <c r="A53" s="426">
        <v>7</v>
      </c>
      <c r="B53" s="515" t="s">
        <v>13</v>
      </c>
      <c r="C53" s="68"/>
      <c r="D53" s="934" t="s">
        <v>44</v>
      </c>
      <c r="E53" s="230"/>
      <c r="F53" s="908"/>
      <c r="H53" s="426">
        <v>7</v>
      </c>
      <c r="I53" s="68"/>
      <c r="J53" s="908" t="s">
        <v>44</v>
      </c>
      <c r="K53" s="139"/>
    </row>
    <row r="54" spans="1:11" ht="15.75" x14ac:dyDescent="0.25">
      <c r="A54" s="426">
        <v>8</v>
      </c>
      <c r="B54" s="515" t="s">
        <v>14</v>
      </c>
      <c r="C54" s="1572" t="str">
        <f>F14</f>
        <v>TREU</v>
      </c>
      <c r="D54" s="934" t="s">
        <v>130</v>
      </c>
      <c r="E54" s="524" t="s">
        <v>273</v>
      </c>
      <c r="F54" s="914" t="s">
        <v>1102</v>
      </c>
      <c r="H54" s="426">
        <v>8</v>
      </c>
      <c r="I54" s="1572" t="s">
        <v>220</v>
      </c>
      <c r="J54" s="914" t="s">
        <v>130</v>
      </c>
      <c r="K54" s="328"/>
    </row>
    <row r="55" spans="1:11" ht="15.75" x14ac:dyDescent="0.25">
      <c r="A55" s="426">
        <v>9</v>
      </c>
      <c r="B55" s="515" t="s">
        <v>51</v>
      </c>
      <c r="C55" s="105" t="s">
        <v>104</v>
      </c>
      <c r="D55" s="934" t="s">
        <v>130</v>
      </c>
      <c r="E55" s="636"/>
      <c r="F55" s="908" t="s">
        <v>1103</v>
      </c>
      <c r="H55" s="426">
        <v>9</v>
      </c>
      <c r="I55" s="302" t="s">
        <v>104</v>
      </c>
      <c r="J55" s="908" t="s">
        <v>130</v>
      </c>
      <c r="K55" s="139"/>
    </row>
    <row r="56" spans="1:11" ht="15.75" x14ac:dyDescent="0.25">
      <c r="A56" s="426">
        <v>10</v>
      </c>
      <c r="B56" s="515" t="s">
        <v>35</v>
      </c>
      <c r="C56" s="68"/>
      <c r="D56" s="934" t="s">
        <v>44</v>
      </c>
      <c r="E56" s="636"/>
      <c r="F56" s="908" t="s">
        <v>1104</v>
      </c>
      <c r="H56" s="426">
        <v>10</v>
      </c>
      <c r="I56" s="68"/>
      <c r="J56" s="908" t="s">
        <v>44</v>
      </c>
      <c r="K56" s="139"/>
    </row>
    <row r="57" spans="1:11" ht="15.75" x14ac:dyDescent="0.25">
      <c r="A57" s="426">
        <v>11</v>
      </c>
      <c r="B57" s="515" t="s">
        <v>52</v>
      </c>
      <c r="C57" s="105">
        <v>2011</v>
      </c>
      <c r="D57" s="934" t="s">
        <v>44</v>
      </c>
      <c r="E57" s="636"/>
      <c r="F57" s="908" t="s">
        <v>1104</v>
      </c>
      <c r="H57" s="426">
        <v>11</v>
      </c>
      <c r="I57" s="302">
        <v>2011</v>
      </c>
      <c r="J57" s="908" t="s">
        <v>44</v>
      </c>
      <c r="K57" s="139"/>
    </row>
    <row r="58" spans="1:11" ht="15.75" x14ac:dyDescent="0.25">
      <c r="A58" s="426">
        <v>12</v>
      </c>
      <c r="B58" s="515" t="s">
        <v>53</v>
      </c>
      <c r="C58" s="701" t="s">
        <v>612</v>
      </c>
      <c r="D58" s="934" t="s">
        <v>130</v>
      </c>
      <c r="E58" s="230"/>
      <c r="F58" s="50" t="s">
        <v>1105</v>
      </c>
      <c r="H58" s="426">
        <v>12</v>
      </c>
      <c r="I58" s="701" t="s">
        <v>612</v>
      </c>
      <c r="J58" s="50" t="s">
        <v>130</v>
      </c>
      <c r="K58" s="139"/>
    </row>
    <row r="59" spans="1:11" ht="15.75" x14ac:dyDescent="0.25">
      <c r="A59" s="426">
        <v>13</v>
      </c>
      <c r="B59" s="515" t="s">
        <v>54</v>
      </c>
      <c r="C59" s="85" t="s">
        <v>614</v>
      </c>
      <c r="D59" s="934" t="s">
        <v>130</v>
      </c>
      <c r="E59" s="230"/>
      <c r="F59" s="913"/>
      <c r="H59" s="426">
        <v>13</v>
      </c>
      <c r="I59" s="85" t="s">
        <v>614</v>
      </c>
      <c r="J59" s="916" t="s">
        <v>130</v>
      </c>
      <c r="K59" s="139"/>
    </row>
    <row r="60" spans="1:11" ht="15.75" x14ac:dyDescent="0.25">
      <c r="A60" s="426">
        <v>14</v>
      </c>
      <c r="B60" s="515" t="s">
        <v>37</v>
      </c>
      <c r="C60" s="85" t="s">
        <v>615</v>
      </c>
      <c r="D60" s="934" t="s">
        <v>44</v>
      </c>
      <c r="E60" s="717"/>
      <c r="F60" s="916"/>
      <c r="H60" s="426">
        <v>14</v>
      </c>
      <c r="I60" s="85" t="s">
        <v>615</v>
      </c>
      <c r="J60" s="916" t="s">
        <v>44</v>
      </c>
      <c r="K60" s="139"/>
    </row>
    <row r="61" spans="1:11" ht="15.75" x14ac:dyDescent="0.25">
      <c r="A61" s="426">
        <v>15</v>
      </c>
      <c r="B61" s="515" t="s">
        <v>55</v>
      </c>
      <c r="C61" s="1162" t="s">
        <v>901</v>
      </c>
      <c r="D61" s="934" t="s">
        <v>723</v>
      </c>
      <c r="E61" s="230"/>
      <c r="F61" s="908"/>
      <c r="H61" s="426">
        <v>15</v>
      </c>
      <c r="I61" s="1162" t="s">
        <v>901</v>
      </c>
      <c r="J61" s="908" t="s">
        <v>723</v>
      </c>
      <c r="K61" s="139"/>
    </row>
    <row r="62" spans="1:11" ht="15.75" x14ac:dyDescent="0.25">
      <c r="A62" s="426">
        <v>16</v>
      </c>
      <c r="B62" s="515" t="s">
        <v>56</v>
      </c>
      <c r="C62" s="94"/>
      <c r="D62" s="934" t="s">
        <v>44</v>
      </c>
      <c r="E62" s="328" t="s">
        <v>273</v>
      </c>
      <c r="F62" s="908">
        <v>5.3</v>
      </c>
      <c r="H62" s="426">
        <v>16</v>
      </c>
      <c r="I62" s="94"/>
      <c r="J62" s="908" t="s">
        <v>44</v>
      </c>
      <c r="K62" s="328"/>
    </row>
    <row r="63" spans="1:11" ht="15.75" x14ac:dyDescent="0.25">
      <c r="A63" s="426">
        <v>17</v>
      </c>
      <c r="B63" s="515" t="s">
        <v>57</v>
      </c>
      <c r="C63" s="118"/>
      <c r="D63" s="934" t="s">
        <v>43</v>
      </c>
      <c r="E63" s="328" t="s">
        <v>273</v>
      </c>
      <c r="F63" s="915">
        <v>5.4</v>
      </c>
      <c r="H63" s="426">
        <v>17</v>
      </c>
      <c r="I63" s="118"/>
      <c r="J63" s="915" t="s">
        <v>43</v>
      </c>
      <c r="K63" s="328"/>
    </row>
    <row r="64" spans="1:11" ht="15.75" x14ac:dyDescent="0.25">
      <c r="A64" s="426">
        <v>18</v>
      </c>
      <c r="B64" s="515" t="s">
        <v>129</v>
      </c>
      <c r="C64" s="105" t="s">
        <v>105</v>
      </c>
      <c r="D64" s="934" t="s">
        <v>130</v>
      </c>
      <c r="E64" s="328" t="s">
        <v>273</v>
      </c>
      <c r="F64" s="908">
        <v>6.3</v>
      </c>
      <c r="H64" s="426">
        <v>18</v>
      </c>
      <c r="I64" s="302" t="s">
        <v>105</v>
      </c>
      <c r="J64" s="908" t="s">
        <v>130</v>
      </c>
      <c r="K64" s="328"/>
    </row>
    <row r="65" spans="1:11" ht="15.75" x14ac:dyDescent="0.25">
      <c r="A65" s="426">
        <v>19</v>
      </c>
      <c r="B65" s="515" t="s">
        <v>17</v>
      </c>
      <c r="C65" s="17" t="b">
        <v>0</v>
      </c>
      <c r="D65" s="934" t="s">
        <v>130</v>
      </c>
      <c r="E65" s="230"/>
      <c r="F65" s="908"/>
      <c r="H65" s="426">
        <v>19</v>
      </c>
      <c r="I65" s="301" t="b">
        <v>0</v>
      </c>
      <c r="J65" s="908" t="s">
        <v>130</v>
      </c>
      <c r="K65" s="139"/>
    </row>
    <row r="66" spans="1:11" ht="15.75" x14ac:dyDescent="0.25">
      <c r="A66" s="426">
        <v>20</v>
      </c>
      <c r="B66" s="515" t="s">
        <v>18</v>
      </c>
      <c r="C66" s="17" t="s">
        <v>111</v>
      </c>
      <c r="D66" s="545" t="s">
        <v>130</v>
      </c>
      <c r="E66" s="328" t="s">
        <v>273</v>
      </c>
      <c r="F66" s="908"/>
      <c r="H66" s="426">
        <v>20</v>
      </c>
      <c r="I66" s="301" t="s">
        <v>111</v>
      </c>
      <c r="J66" s="908" t="s">
        <v>130</v>
      </c>
      <c r="K66" s="328"/>
    </row>
    <row r="67" spans="1:11" ht="15.75" x14ac:dyDescent="0.25">
      <c r="A67" s="426">
        <v>21</v>
      </c>
      <c r="B67" s="515" t="s">
        <v>58</v>
      </c>
      <c r="C67" s="17" t="b">
        <v>0</v>
      </c>
      <c r="D67" s="934" t="s">
        <v>130</v>
      </c>
      <c r="E67" s="230"/>
      <c r="F67" s="908" t="s">
        <v>1106</v>
      </c>
      <c r="H67" s="426">
        <v>21</v>
      </c>
      <c r="I67" s="301" t="b">
        <v>0</v>
      </c>
      <c r="J67" s="908" t="s">
        <v>130</v>
      </c>
      <c r="K67" s="139"/>
    </row>
    <row r="68" spans="1:11" ht="15.75" x14ac:dyDescent="0.25">
      <c r="A68" s="426">
        <v>22</v>
      </c>
      <c r="B68" s="515" t="s">
        <v>619</v>
      </c>
      <c r="C68" s="71" t="s">
        <v>195</v>
      </c>
      <c r="D68" s="934" t="s">
        <v>130</v>
      </c>
      <c r="E68" s="328" t="s">
        <v>273</v>
      </c>
      <c r="F68" s="908" t="s">
        <v>1082</v>
      </c>
      <c r="H68" s="426">
        <v>22</v>
      </c>
      <c r="I68" s="71" t="s">
        <v>195</v>
      </c>
      <c r="J68" s="908" t="s">
        <v>130</v>
      </c>
      <c r="K68" s="328"/>
    </row>
    <row r="69" spans="1:11" ht="15.75" x14ac:dyDescent="0.25">
      <c r="A69" s="426">
        <v>23</v>
      </c>
      <c r="B69" s="515" t="s">
        <v>59</v>
      </c>
      <c r="C69" s="72">
        <f>C23</f>
        <v>-6.1000000000000004E-3</v>
      </c>
      <c r="D69" s="934" t="s">
        <v>44</v>
      </c>
      <c r="E69" s="230"/>
      <c r="F69" s="919" t="s">
        <v>1107</v>
      </c>
      <c r="H69" s="426">
        <v>23</v>
      </c>
      <c r="I69" s="72">
        <v>-6.1000000000000004E-3</v>
      </c>
      <c r="J69" s="51" t="s">
        <v>44</v>
      </c>
      <c r="K69" s="139"/>
    </row>
    <row r="70" spans="1:11" ht="15.75" x14ac:dyDescent="0.25">
      <c r="A70" s="426">
        <v>24</v>
      </c>
      <c r="B70" s="515" t="s">
        <v>60</v>
      </c>
      <c r="C70" s="17" t="s">
        <v>112</v>
      </c>
      <c r="D70" s="934" t="s">
        <v>44</v>
      </c>
      <c r="E70" s="230"/>
      <c r="F70" s="908"/>
      <c r="H70" s="426">
        <v>24</v>
      </c>
      <c r="I70" s="301" t="s">
        <v>112</v>
      </c>
      <c r="J70" s="908" t="s">
        <v>44</v>
      </c>
      <c r="K70" s="139"/>
    </row>
    <row r="71" spans="1:11" ht="15.75" x14ac:dyDescent="0.25">
      <c r="A71" s="426">
        <v>25</v>
      </c>
      <c r="B71" s="515" t="s">
        <v>61</v>
      </c>
      <c r="C71" s="68"/>
      <c r="D71" s="934" t="s">
        <v>44</v>
      </c>
      <c r="E71" s="230"/>
      <c r="F71" s="908"/>
      <c r="H71" s="426">
        <v>25</v>
      </c>
      <c r="I71" s="68"/>
      <c r="J71" s="908" t="s">
        <v>44</v>
      </c>
      <c r="K71" s="139"/>
    </row>
    <row r="72" spans="1:11" ht="15.75" x14ac:dyDescent="0.25">
      <c r="A72" s="426">
        <v>26</v>
      </c>
      <c r="B72" s="515" t="s">
        <v>62</v>
      </c>
      <c r="C72" s="68"/>
      <c r="D72" s="934" t="s">
        <v>44</v>
      </c>
      <c r="E72" s="230"/>
      <c r="F72" s="908"/>
      <c r="H72" s="426">
        <v>26</v>
      </c>
      <c r="I72" s="68"/>
      <c r="J72" s="908" t="s">
        <v>44</v>
      </c>
      <c r="K72" s="139"/>
    </row>
    <row r="73" spans="1:11" ht="15.75" x14ac:dyDescent="0.25">
      <c r="A73" s="426">
        <v>27</v>
      </c>
      <c r="B73" s="515" t="s">
        <v>63</v>
      </c>
      <c r="C73" s="68"/>
      <c r="D73" s="934" t="s">
        <v>44</v>
      </c>
      <c r="E73" s="230"/>
      <c r="F73" s="908"/>
      <c r="H73" s="426">
        <v>27</v>
      </c>
      <c r="I73" s="68"/>
      <c r="J73" s="908" t="s">
        <v>44</v>
      </c>
      <c r="K73" s="139"/>
    </row>
    <row r="74" spans="1:11" ht="15.75" x14ac:dyDescent="0.25">
      <c r="A74" s="426">
        <v>28</v>
      </c>
      <c r="B74" s="515" t="s">
        <v>64</v>
      </c>
      <c r="C74" s="68"/>
      <c r="D74" s="934" t="s">
        <v>44</v>
      </c>
      <c r="E74" s="230"/>
      <c r="F74" s="908"/>
      <c r="H74" s="426">
        <v>28</v>
      </c>
      <c r="I74" s="68"/>
      <c r="J74" s="908" t="s">
        <v>44</v>
      </c>
      <c r="K74" s="139"/>
    </row>
    <row r="75" spans="1:11" ht="15.75" x14ac:dyDescent="0.25">
      <c r="A75" s="426">
        <v>29</v>
      </c>
      <c r="B75" s="515" t="s">
        <v>65</v>
      </c>
      <c r="C75" s="68"/>
      <c r="D75" s="934" t="s">
        <v>44</v>
      </c>
      <c r="E75" s="230"/>
      <c r="F75" s="908"/>
      <c r="H75" s="426">
        <v>29</v>
      </c>
      <c r="I75" s="68"/>
      <c r="J75" s="908" t="s">
        <v>44</v>
      </c>
      <c r="K75" s="139"/>
    </row>
    <row r="76" spans="1:11" ht="15.75" x14ac:dyDescent="0.25">
      <c r="A76" s="426">
        <v>30</v>
      </c>
      <c r="B76" s="515" t="s">
        <v>66</v>
      </c>
      <c r="C76" s="68"/>
      <c r="D76" s="934" t="s">
        <v>44</v>
      </c>
      <c r="E76" s="230"/>
      <c r="F76" s="908"/>
      <c r="H76" s="426">
        <v>30</v>
      </c>
      <c r="I76" s="68"/>
      <c r="J76" s="908" t="s">
        <v>44</v>
      </c>
      <c r="K76" s="139"/>
    </row>
    <row r="77" spans="1:11" ht="15.75" x14ac:dyDescent="0.25">
      <c r="A77" s="426">
        <v>31</v>
      </c>
      <c r="B77" s="515" t="s">
        <v>67</v>
      </c>
      <c r="C77" s="68"/>
      <c r="D77" s="934" t="s">
        <v>44</v>
      </c>
      <c r="E77" s="230"/>
      <c r="F77" s="908"/>
      <c r="H77" s="426">
        <v>31</v>
      </c>
      <c r="I77" s="68"/>
      <c r="J77" s="908" t="s">
        <v>44</v>
      </c>
      <c r="K77" s="139"/>
    </row>
    <row r="78" spans="1:11" ht="15.75" x14ac:dyDescent="0.25">
      <c r="A78" s="426">
        <v>32</v>
      </c>
      <c r="B78" s="515" t="s">
        <v>68</v>
      </c>
      <c r="C78" s="68"/>
      <c r="D78" s="934" t="s">
        <v>44</v>
      </c>
      <c r="E78" s="230"/>
      <c r="F78" s="908"/>
      <c r="H78" s="426">
        <v>32</v>
      </c>
      <c r="I78" s="68"/>
      <c r="J78" s="908" t="s">
        <v>44</v>
      </c>
      <c r="K78" s="139"/>
    </row>
    <row r="79" spans="1:11" ht="15.75" x14ac:dyDescent="0.25">
      <c r="A79" s="426">
        <v>35</v>
      </c>
      <c r="B79" s="515" t="s">
        <v>72</v>
      </c>
      <c r="C79" s="68"/>
      <c r="D79" s="934" t="s">
        <v>43</v>
      </c>
      <c r="E79" s="230"/>
      <c r="F79" s="908"/>
      <c r="H79" s="426">
        <v>35</v>
      </c>
      <c r="I79" s="68"/>
      <c r="J79" s="908" t="s">
        <v>43</v>
      </c>
      <c r="K79" s="139"/>
    </row>
    <row r="80" spans="1:11" ht="15.75" x14ac:dyDescent="0.25">
      <c r="A80" s="426">
        <v>36</v>
      </c>
      <c r="B80" s="515" t="s">
        <v>73</v>
      </c>
      <c r="C80" s="68"/>
      <c r="D80" s="934" t="s">
        <v>44</v>
      </c>
      <c r="E80" s="230"/>
      <c r="F80" s="908"/>
      <c r="H80" s="426">
        <v>36</v>
      </c>
      <c r="I80" s="68"/>
      <c r="J80" s="908" t="s">
        <v>44</v>
      </c>
      <c r="K80" s="139"/>
    </row>
    <row r="81" spans="1:11" ht="15.75" x14ac:dyDescent="0.25">
      <c r="A81" s="426">
        <v>37</v>
      </c>
      <c r="B81" s="515" t="s">
        <v>69</v>
      </c>
      <c r="C81" s="18">
        <f>C21</f>
        <v>10162756.897260273</v>
      </c>
      <c r="D81" s="934" t="s">
        <v>130</v>
      </c>
      <c r="E81" s="230"/>
      <c r="F81" s="909" t="s">
        <v>1108</v>
      </c>
      <c r="H81" s="426">
        <v>37</v>
      </c>
      <c r="I81" s="304">
        <v>10162756.897260273</v>
      </c>
      <c r="J81" s="909" t="s">
        <v>130</v>
      </c>
      <c r="K81" s="139"/>
    </row>
    <row r="82" spans="1:11" ht="15.75" x14ac:dyDescent="0.25">
      <c r="A82" s="426">
        <v>38</v>
      </c>
      <c r="B82" s="515" t="s">
        <v>70</v>
      </c>
      <c r="C82" s="18">
        <f>C24</f>
        <v>10161551.481372736</v>
      </c>
      <c r="D82" s="934" t="s">
        <v>44</v>
      </c>
      <c r="E82" s="230"/>
      <c r="F82" s="909">
        <v>5.7</v>
      </c>
      <c r="H82" s="426">
        <v>38</v>
      </c>
      <c r="I82" s="304">
        <v>10161551.481372736</v>
      </c>
      <c r="J82" s="909" t="s">
        <v>44</v>
      </c>
      <c r="K82" s="139"/>
    </row>
    <row r="83" spans="1:11" ht="15.75" x14ac:dyDescent="0.25">
      <c r="A83" s="426">
        <v>39</v>
      </c>
      <c r="B83" s="515" t="s">
        <v>71</v>
      </c>
      <c r="C83" s="17" t="str">
        <f>C22</f>
        <v>EUR</v>
      </c>
      <c r="D83" s="934" t="s">
        <v>130</v>
      </c>
      <c r="E83" s="230"/>
      <c r="F83" s="908">
        <v>5.5</v>
      </c>
      <c r="H83" s="426">
        <v>39</v>
      </c>
      <c r="I83" s="301" t="s">
        <v>99</v>
      </c>
      <c r="J83" s="908" t="s">
        <v>130</v>
      </c>
      <c r="K83" s="139"/>
    </row>
    <row r="84" spans="1:11" ht="15.75" x14ac:dyDescent="0.25">
      <c r="A84" s="426">
        <v>73</v>
      </c>
      <c r="B84" s="515" t="s">
        <v>81</v>
      </c>
      <c r="C84" s="1750" t="b">
        <v>1</v>
      </c>
      <c r="D84" s="545" t="s">
        <v>130</v>
      </c>
      <c r="E84" s="328" t="s">
        <v>273</v>
      </c>
      <c r="F84" s="908">
        <v>6.1</v>
      </c>
      <c r="H84" s="426">
        <v>73</v>
      </c>
      <c r="I84" s="1750" t="b">
        <v>1</v>
      </c>
      <c r="J84" s="908" t="s">
        <v>130</v>
      </c>
      <c r="K84" s="139"/>
    </row>
    <row r="85" spans="1:11" ht="15.75" x14ac:dyDescent="0.25">
      <c r="A85" s="426">
        <v>74</v>
      </c>
      <c r="B85" s="515" t="s">
        <v>78</v>
      </c>
      <c r="C85" s="1162" t="s">
        <v>901</v>
      </c>
      <c r="D85" s="935" t="s">
        <v>723</v>
      </c>
      <c r="E85" s="230"/>
      <c r="F85" s="908">
        <v>6.2</v>
      </c>
      <c r="H85" s="426">
        <v>74</v>
      </c>
      <c r="I85" s="1162" t="s">
        <v>797</v>
      </c>
      <c r="J85" s="916" t="s">
        <v>723</v>
      </c>
      <c r="K85" s="139"/>
    </row>
    <row r="86" spans="1:11" ht="15.75" x14ac:dyDescent="0.25">
      <c r="A86" s="426">
        <v>75</v>
      </c>
      <c r="B86" s="515" t="s">
        <v>19</v>
      </c>
      <c r="C86" s="17" t="s">
        <v>113</v>
      </c>
      <c r="D86" s="545" t="s">
        <v>44</v>
      </c>
      <c r="E86" s="230"/>
      <c r="F86" s="916"/>
      <c r="H86" s="426">
        <v>75</v>
      </c>
      <c r="I86" s="301" t="s">
        <v>113</v>
      </c>
      <c r="J86" s="908" t="s">
        <v>44</v>
      </c>
      <c r="K86" s="139"/>
    </row>
    <row r="87" spans="1:11" ht="15.75" x14ac:dyDescent="0.25">
      <c r="A87" s="426">
        <v>76</v>
      </c>
      <c r="B87" s="1006" t="s">
        <v>30</v>
      </c>
      <c r="C87" s="68"/>
      <c r="D87" s="545" t="s">
        <v>44</v>
      </c>
      <c r="E87" s="230"/>
      <c r="F87" s="908"/>
      <c r="H87" s="426">
        <v>76</v>
      </c>
      <c r="I87" s="68"/>
      <c r="J87" s="908" t="s">
        <v>44</v>
      </c>
      <c r="K87" s="139"/>
    </row>
    <row r="88" spans="1:11" ht="15.75" x14ac:dyDescent="0.25">
      <c r="A88" s="426">
        <v>77</v>
      </c>
      <c r="B88" s="1006" t="s">
        <v>31</v>
      </c>
      <c r="C88" s="68"/>
      <c r="D88" s="545" t="s">
        <v>44</v>
      </c>
      <c r="E88" s="230"/>
      <c r="F88" s="908"/>
      <c r="H88" s="426">
        <v>77</v>
      </c>
      <c r="I88" s="68"/>
      <c r="J88" s="908" t="s">
        <v>44</v>
      </c>
      <c r="K88" s="139"/>
    </row>
    <row r="89" spans="1:11" ht="15.75" x14ac:dyDescent="0.25">
      <c r="A89" s="426">
        <v>78</v>
      </c>
      <c r="B89" s="1006" t="s">
        <v>77</v>
      </c>
      <c r="C89" s="17" t="str">
        <f>F17</f>
        <v>DE0001102317</v>
      </c>
      <c r="D89" s="545" t="s">
        <v>44</v>
      </c>
      <c r="E89" s="230"/>
      <c r="F89" s="908"/>
      <c r="H89" s="426">
        <v>78</v>
      </c>
      <c r="I89" s="301" t="s">
        <v>92</v>
      </c>
      <c r="J89" s="908" t="s">
        <v>44</v>
      </c>
      <c r="K89" s="139"/>
    </row>
    <row r="90" spans="1:11" ht="15.75" x14ac:dyDescent="0.25">
      <c r="A90" s="426">
        <v>79</v>
      </c>
      <c r="B90" s="1006" t="s">
        <v>76</v>
      </c>
      <c r="C90" s="17" t="s">
        <v>118</v>
      </c>
      <c r="D90" s="545" t="s">
        <v>44</v>
      </c>
      <c r="E90" s="230"/>
      <c r="F90" s="908">
        <v>6.12</v>
      </c>
      <c r="H90" s="426">
        <v>79</v>
      </c>
      <c r="I90" s="301" t="s">
        <v>118</v>
      </c>
      <c r="J90" s="908" t="s">
        <v>44</v>
      </c>
      <c r="K90" s="139"/>
    </row>
    <row r="91" spans="1:11" ht="15.75" x14ac:dyDescent="0.25">
      <c r="A91" s="426">
        <v>83</v>
      </c>
      <c r="B91" s="1006" t="s">
        <v>20</v>
      </c>
      <c r="C91" s="18">
        <f>C19</f>
        <v>10000000</v>
      </c>
      <c r="D91" s="545" t="s">
        <v>44</v>
      </c>
      <c r="E91" s="328" t="s">
        <v>273</v>
      </c>
      <c r="F91" s="908" t="s">
        <v>1111</v>
      </c>
      <c r="H91" s="426">
        <v>83</v>
      </c>
      <c r="I91" s="125">
        <v>-10000000</v>
      </c>
      <c r="J91" s="909" t="s">
        <v>44</v>
      </c>
      <c r="K91" s="328" t="s">
        <v>273</v>
      </c>
    </row>
    <row r="92" spans="1:11" ht="15.75" x14ac:dyDescent="0.25">
      <c r="A92" s="426">
        <v>85</v>
      </c>
      <c r="B92" s="515" t="s">
        <v>21</v>
      </c>
      <c r="C92" s="17" t="s">
        <v>99</v>
      </c>
      <c r="D92" s="545" t="s">
        <v>43</v>
      </c>
      <c r="E92" s="230"/>
      <c r="F92" s="918">
        <v>6.5</v>
      </c>
      <c r="H92" s="426">
        <v>85</v>
      </c>
      <c r="I92" s="301" t="s">
        <v>99</v>
      </c>
      <c r="J92" s="908" t="s">
        <v>43</v>
      </c>
      <c r="K92" s="139"/>
    </row>
    <row r="93" spans="1:11" ht="15.75" x14ac:dyDescent="0.25">
      <c r="A93" s="426">
        <v>86</v>
      </c>
      <c r="B93" s="515" t="s">
        <v>22</v>
      </c>
      <c r="C93" s="1146"/>
      <c r="D93" s="545" t="s">
        <v>43</v>
      </c>
      <c r="E93" s="328" t="s">
        <v>273</v>
      </c>
      <c r="F93" s="908">
        <v>6.6</v>
      </c>
      <c r="H93" s="426">
        <v>86</v>
      </c>
      <c r="I93" s="1146"/>
      <c r="J93" s="908" t="s">
        <v>44</v>
      </c>
      <c r="K93" s="328"/>
    </row>
    <row r="94" spans="1:11" ht="15.75" x14ac:dyDescent="0.25">
      <c r="A94" s="426">
        <v>87</v>
      </c>
      <c r="B94" s="515" t="s">
        <v>23</v>
      </c>
      <c r="C94" s="123">
        <f>(C20/C19)*100</f>
        <v>102.13826027397259</v>
      </c>
      <c r="D94" s="545" t="s">
        <v>44</v>
      </c>
      <c r="E94" s="328" t="s">
        <v>273</v>
      </c>
      <c r="F94" s="920">
        <v>6.7</v>
      </c>
      <c r="H94" s="426">
        <v>87</v>
      </c>
      <c r="I94" s="123">
        <v>102.13826027397259</v>
      </c>
      <c r="J94" s="850" t="s">
        <v>44</v>
      </c>
      <c r="K94" s="328"/>
    </row>
    <row r="95" spans="1:11" ht="15.75" x14ac:dyDescent="0.25">
      <c r="A95" s="426">
        <v>88</v>
      </c>
      <c r="B95" s="515" t="s">
        <v>24</v>
      </c>
      <c r="C95" s="18">
        <f>C20</f>
        <v>10213826.02739726</v>
      </c>
      <c r="D95" s="545" t="s">
        <v>44</v>
      </c>
      <c r="E95" s="328" t="s">
        <v>273</v>
      </c>
      <c r="F95" s="910" t="s">
        <v>1112</v>
      </c>
      <c r="H95" s="426">
        <v>88</v>
      </c>
      <c r="I95" s="304">
        <v>10213826.02739726</v>
      </c>
      <c r="J95" s="909" t="s">
        <v>44</v>
      </c>
      <c r="K95" s="328"/>
    </row>
    <row r="96" spans="1:11" ht="15.75" x14ac:dyDescent="0.25">
      <c r="A96" s="426">
        <v>89</v>
      </c>
      <c r="B96" s="515" t="s">
        <v>25</v>
      </c>
      <c r="C96" s="1594">
        <v>0.5</v>
      </c>
      <c r="D96" s="545" t="s">
        <v>44</v>
      </c>
      <c r="E96" s="230"/>
      <c r="F96" s="919" t="s">
        <v>1113</v>
      </c>
      <c r="H96" s="426">
        <v>89</v>
      </c>
      <c r="I96" s="1594">
        <v>0.5</v>
      </c>
      <c r="J96" s="52" t="s">
        <v>44</v>
      </c>
      <c r="K96" s="139"/>
    </row>
    <row r="97" spans="1:20" ht="15.75" x14ac:dyDescent="0.25">
      <c r="A97" s="426">
        <v>90</v>
      </c>
      <c r="B97" s="515" t="s">
        <v>26</v>
      </c>
      <c r="C97" s="17" t="s">
        <v>114</v>
      </c>
      <c r="D97" s="545" t="s">
        <v>44</v>
      </c>
      <c r="E97" s="230"/>
      <c r="F97" s="908">
        <v>6.13</v>
      </c>
      <c r="H97" s="426">
        <v>90</v>
      </c>
      <c r="I97" s="301" t="s">
        <v>114</v>
      </c>
      <c r="J97" s="908" t="s">
        <v>43</v>
      </c>
      <c r="K97" s="139"/>
    </row>
    <row r="98" spans="1:20" ht="15.75" x14ac:dyDescent="0.25">
      <c r="A98" s="426">
        <v>91</v>
      </c>
      <c r="B98" s="515" t="s">
        <v>27</v>
      </c>
      <c r="C98" s="75" t="s">
        <v>121</v>
      </c>
      <c r="D98" s="545" t="s">
        <v>44</v>
      </c>
      <c r="E98" s="328" t="s">
        <v>273</v>
      </c>
      <c r="F98" s="917"/>
      <c r="H98" s="426">
        <v>91</v>
      </c>
      <c r="I98" s="222" t="s">
        <v>121</v>
      </c>
      <c r="J98" s="917" t="s">
        <v>44</v>
      </c>
      <c r="K98" s="328"/>
    </row>
    <row r="99" spans="1:20" ht="15.75" x14ac:dyDescent="0.25">
      <c r="A99" s="426">
        <v>92</v>
      </c>
      <c r="B99" s="515" t="s">
        <v>28</v>
      </c>
      <c r="C99" s="17" t="s">
        <v>115</v>
      </c>
      <c r="D99" s="545" t="s">
        <v>44</v>
      </c>
      <c r="E99" s="230"/>
      <c r="F99" s="908">
        <v>6.11</v>
      </c>
      <c r="H99" s="426">
        <v>92</v>
      </c>
      <c r="I99" s="301" t="s">
        <v>115</v>
      </c>
      <c r="J99" s="908" t="s">
        <v>44</v>
      </c>
      <c r="K99" s="139"/>
    </row>
    <row r="100" spans="1:20" ht="15.75" x14ac:dyDescent="0.25">
      <c r="A100" s="426">
        <v>93</v>
      </c>
      <c r="B100" s="515" t="s">
        <v>75</v>
      </c>
      <c r="C100" s="22" t="s">
        <v>119</v>
      </c>
      <c r="D100" s="545" t="s">
        <v>44</v>
      </c>
      <c r="E100" s="230"/>
      <c r="F100" s="1120">
        <v>6.1</v>
      </c>
      <c r="H100" s="426">
        <v>93</v>
      </c>
      <c r="I100" s="22" t="s">
        <v>119</v>
      </c>
      <c r="J100" s="908" t="s">
        <v>44</v>
      </c>
      <c r="K100" s="139"/>
    </row>
    <row r="101" spans="1:20" ht="15.75" x14ac:dyDescent="0.25">
      <c r="A101" s="426">
        <v>94</v>
      </c>
      <c r="B101" s="515" t="s">
        <v>74</v>
      </c>
      <c r="C101" s="17" t="s">
        <v>116</v>
      </c>
      <c r="D101" s="545" t="s">
        <v>44</v>
      </c>
      <c r="E101" s="230"/>
      <c r="F101" s="908">
        <v>6.14</v>
      </c>
      <c r="H101" s="426">
        <v>94</v>
      </c>
      <c r="I101" s="301" t="s">
        <v>116</v>
      </c>
      <c r="J101" s="908" t="s">
        <v>44</v>
      </c>
      <c r="K101" s="139"/>
    </row>
    <row r="102" spans="1:20" ht="15.75" x14ac:dyDescent="0.25">
      <c r="A102" s="426">
        <v>95</v>
      </c>
      <c r="B102" s="1006" t="s">
        <v>38</v>
      </c>
      <c r="C102" s="17" t="b">
        <v>1</v>
      </c>
      <c r="D102" s="545" t="s">
        <v>44</v>
      </c>
      <c r="E102" s="328" t="s">
        <v>273</v>
      </c>
      <c r="F102" s="908">
        <v>6.15</v>
      </c>
      <c r="H102" s="426">
        <v>95</v>
      </c>
      <c r="I102" s="301" t="b">
        <v>1</v>
      </c>
      <c r="J102" s="908" t="s">
        <v>44</v>
      </c>
      <c r="K102" s="328"/>
    </row>
    <row r="103" spans="1:20" ht="15.75" x14ac:dyDescent="0.25">
      <c r="A103" s="203">
        <v>96</v>
      </c>
      <c r="B103" s="526" t="s">
        <v>36</v>
      </c>
      <c r="C103" s="68"/>
      <c r="D103" s="545" t="s">
        <v>44</v>
      </c>
      <c r="F103" s="908"/>
      <c r="H103" s="203">
        <v>96</v>
      </c>
      <c r="I103" s="68"/>
      <c r="J103" s="908" t="s">
        <v>44</v>
      </c>
      <c r="K103" s="139"/>
    </row>
    <row r="104" spans="1:20" ht="15.75" x14ac:dyDescent="0.25">
      <c r="A104" s="203">
        <v>97</v>
      </c>
      <c r="B104" s="526" t="s">
        <v>32</v>
      </c>
      <c r="C104" s="68"/>
      <c r="D104" s="545" t="s">
        <v>44</v>
      </c>
      <c r="F104" s="908"/>
      <c r="H104" s="203">
        <v>97</v>
      </c>
      <c r="I104" s="68"/>
      <c r="J104" s="908" t="s">
        <v>44</v>
      </c>
      <c r="K104" s="139"/>
    </row>
    <row r="105" spans="1:20" s="7" customFormat="1" ht="15.75" x14ac:dyDescent="0.25">
      <c r="A105" s="203">
        <v>98</v>
      </c>
      <c r="B105" s="526" t="s">
        <v>39</v>
      </c>
      <c r="C105" s="966" t="s">
        <v>47</v>
      </c>
      <c r="D105" s="934" t="s">
        <v>130</v>
      </c>
      <c r="F105" s="908" t="s">
        <v>1115</v>
      </c>
      <c r="H105" s="203">
        <v>98</v>
      </c>
      <c r="I105" s="966" t="s">
        <v>47</v>
      </c>
      <c r="J105" s="908" t="s">
        <v>130</v>
      </c>
      <c r="K105" s="139"/>
    </row>
    <row r="106" spans="1:20" s="7" customFormat="1" ht="15.75" x14ac:dyDescent="0.25">
      <c r="A106" s="203">
        <v>99</v>
      </c>
      <c r="B106" s="526" t="s">
        <v>29</v>
      </c>
      <c r="C106" s="991" t="s">
        <v>117</v>
      </c>
      <c r="D106" s="934" t="s">
        <v>130</v>
      </c>
      <c r="F106" s="908">
        <v>8.1</v>
      </c>
      <c r="H106" s="203">
        <v>99</v>
      </c>
      <c r="I106" s="991" t="s">
        <v>117</v>
      </c>
      <c r="J106" s="908" t="s">
        <v>130</v>
      </c>
      <c r="K106" s="139"/>
    </row>
    <row r="107" spans="1:20" s="7" customFormat="1" ht="15.75" x14ac:dyDescent="0.25">
      <c r="A107" s="134" t="s">
        <v>122</v>
      </c>
      <c r="C107" s="63">
        <v>47</v>
      </c>
      <c r="D107" s="53"/>
      <c r="H107" s="134"/>
      <c r="I107" s="63">
        <v>47</v>
      </c>
      <c r="J107" s="63"/>
      <c r="K107" s="1709"/>
    </row>
    <row r="108" spans="1:20" s="7" customFormat="1" x14ac:dyDescent="0.25">
      <c r="C108" s="152"/>
      <c r="D108" s="54"/>
      <c r="K108" s="749"/>
    </row>
    <row r="109" spans="1:20" s="7" customFormat="1" ht="15.75" x14ac:dyDescent="0.25">
      <c r="A109" s="635">
        <v>1.1000000000000001</v>
      </c>
      <c r="B109" s="2257" t="s">
        <v>158</v>
      </c>
      <c r="C109" s="2257"/>
      <c r="D109" s="2257"/>
      <c r="E109" s="2257"/>
      <c r="F109" s="2257"/>
      <c r="H109" s="635">
        <v>1.2</v>
      </c>
      <c r="I109" s="2222" t="s">
        <v>802</v>
      </c>
      <c r="J109" s="2222"/>
      <c r="K109" s="2222"/>
      <c r="L109" s="2222"/>
      <c r="M109" s="2222"/>
      <c r="N109" s="2222"/>
      <c r="O109" s="2222"/>
      <c r="P109" s="2222"/>
      <c r="Q109" s="2222"/>
      <c r="R109" s="2222"/>
      <c r="S109" s="2222"/>
      <c r="T109" s="2222"/>
    </row>
    <row r="110" spans="1:20" s="7" customFormat="1" ht="15.75" x14ac:dyDescent="0.25">
      <c r="A110" s="635">
        <v>1.2</v>
      </c>
      <c r="B110" s="2222" t="s">
        <v>518</v>
      </c>
      <c r="C110" s="2222"/>
      <c r="D110" s="2222"/>
      <c r="E110" s="2222"/>
      <c r="F110" s="2222"/>
      <c r="H110" s="637">
        <v>1.5</v>
      </c>
      <c r="I110" s="2264" t="s">
        <v>310</v>
      </c>
      <c r="J110" s="2265"/>
      <c r="K110" s="2265"/>
      <c r="L110" s="2265"/>
      <c r="M110" s="2265"/>
      <c r="N110" s="2265"/>
      <c r="O110" s="2265"/>
      <c r="P110" s="2265"/>
      <c r="Q110" s="2265"/>
      <c r="R110" s="2265"/>
      <c r="S110" s="2265"/>
      <c r="T110" s="2266"/>
    </row>
    <row r="111" spans="1:20" s="7" customFormat="1" ht="15.75" x14ac:dyDescent="0.25">
      <c r="A111" s="635">
        <v>1.7</v>
      </c>
      <c r="B111" s="2222" t="s">
        <v>511</v>
      </c>
      <c r="C111" s="2222"/>
      <c r="D111" s="2222"/>
      <c r="E111" s="2222"/>
      <c r="F111" s="2222"/>
      <c r="H111" s="637">
        <v>1.6</v>
      </c>
      <c r="I111" s="2264" t="s">
        <v>324</v>
      </c>
      <c r="J111" s="2265"/>
      <c r="K111" s="2265"/>
      <c r="L111" s="2265"/>
      <c r="M111" s="2265"/>
      <c r="N111" s="2265"/>
      <c r="O111" s="2265"/>
      <c r="P111" s="2265"/>
      <c r="Q111" s="2265"/>
      <c r="R111" s="2265"/>
      <c r="S111" s="2265"/>
      <c r="T111" s="2266"/>
    </row>
    <row r="112" spans="1:20" s="7" customFormat="1" ht="15.75" x14ac:dyDescent="0.25">
      <c r="A112" s="635">
        <v>1.8</v>
      </c>
      <c r="B112" s="2222" t="s">
        <v>512</v>
      </c>
      <c r="C112" s="2222"/>
      <c r="D112" s="2222"/>
      <c r="E112" s="2222"/>
      <c r="F112" s="2222"/>
      <c r="H112" s="639">
        <v>1.1000000000000001</v>
      </c>
      <c r="I112" s="2223" t="s">
        <v>802</v>
      </c>
      <c r="J112" s="2223"/>
      <c r="K112" s="2223"/>
      <c r="L112" s="2223"/>
      <c r="M112" s="2223"/>
      <c r="N112" s="2223"/>
      <c r="O112" s="2223"/>
      <c r="P112" s="2223"/>
      <c r="Q112" s="2223"/>
      <c r="R112" s="2223"/>
      <c r="S112" s="2223"/>
      <c r="T112" s="2223"/>
    </row>
    <row r="113" spans="1:20" s="7" customFormat="1" ht="15.75" x14ac:dyDescent="0.25">
      <c r="A113" s="638">
        <v>1.1000000000000001</v>
      </c>
      <c r="B113" s="2222" t="s">
        <v>382</v>
      </c>
      <c r="C113" s="2222"/>
      <c r="D113" s="2222"/>
      <c r="E113" s="2222"/>
      <c r="F113" s="2222"/>
      <c r="H113" s="635">
        <v>1.17</v>
      </c>
      <c r="I113" s="2222" t="s">
        <v>617</v>
      </c>
      <c r="J113" s="2222"/>
      <c r="K113" s="2222"/>
      <c r="L113" s="2222"/>
      <c r="M113" s="2222"/>
      <c r="N113" s="2222"/>
      <c r="O113" s="2222"/>
      <c r="P113" s="2222"/>
      <c r="Q113" s="2222"/>
      <c r="R113" s="2222"/>
      <c r="S113" s="2222"/>
      <c r="T113" s="2222"/>
    </row>
    <row r="114" spans="1:20" s="7" customFormat="1" ht="15.75" x14ac:dyDescent="0.25">
      <c r="A114" s="635">
        <v>1.1299999999999999</v>
      </c>
      <c r="B114" s="2223" t="s">
        <v>737</v>
      </c>
      <c r="C114" s="2223"/>
      <c r="D114" s="2223"/>
      <c r="E114" s="2223"/>
      <c r="F114" s="2223"/>
      <c r="H114" s="2258" t="s">
        <v>1122</v>
      </c>
      <c r="I114" s="2224" t="s">
        <v>1117</v>
      </c>
      <c r="J114" s="2224"/>
      <c r="K114" s="2224"/>
      <c r="L114" s="2224"/>
      <c r="M114" s="2224"/>
      <c r="N114" s="2224"/>
      <c r="O114" s="2224"/>
      <c r="P114" s="2224"/>
      <c r="Q114" s="2224"/>
      <c r="R114" s="2224"/>
      <c r="S114" s="2224"/>
      <c r="T114" s="2224"/>
    </row>
    <row r="115" spans="1:20" s="7" customFormat="1" ht="15.75" x14ac:dyDescent="0.25">
      <c r="A115" s="635">
        <v>1.17</v>
      </c>
      <c r="B115" s="2222" t="s">
        <v>517</v>
      </c>
      <c r="C115" s="2222"/>
      <c r="D115" s="2222"/>
      <c r="E115" s="2222"/>
      <c r="F115" s="2222"/>
      <c r="H115" s="2273"/>
      <c r="I115" s="2224"/>
      <c r="J115" s="2224"/>
      <c r="K115" s="2224"/>
      <c r="L115" s="2224"/>
      <c r="M115" s="2224"/>
      <c r="N115" s="2224"/>
      <c r="O115" s="2224"/>
      <c r="P115" s="2224"/>
      <c r="Q115" s="2224"/>
      <c r="R115" s="2224"/>
      <c r="S115" s="2224"/>
      <c r="T115" s="2224"/>
    </row>
    <row r="116" spans="1:20" s="7" customFormat="1" ht="15.75" x14ac:dyDescent="0.25">
      <c r="A116" s="637">
        <v>2.1</v>
      </c>
      <c r="B116" s="2264" t="s">
        <v>521</v>
      </c>
      <c r="C116" s="2265"/>
      <c r="D116" s="2265"/>
      <c r="E116" s="2265"/>
      <c r="F116" s="2266"/>
      <c r="H116" s="2273"/>
      <c r="I116" s="2224"/>
      <c r="J116" s="2224"/>
      <c r="K116" s="2224"/>
      <c r="L116" s="2224"/>
      <c r="M116" s="2224"/>
      <c r="N116" s="2224"/>
      <c r="O116" s="2224"/>
      <c r="P116" s="2224"/>
      <c r="Q116" s="2224"/>
      <c r="R116" s="2224"/>
      <c r="S116" s="2224"/>
      <c r="T116" s="2224"/>
    </row>
    <row r="117" spans="1:20" s="7" customFormat="1" ht="15.75" x14ac:dyDescent="0.25">
      <c r="A117" s="637">
        <v>2.8</v>
      </c>
      <c r="B117" s="2264" t="s">
        <v>632</v>
      </c>
      <c r="C117" s="2265"/>
      <c r="D117" s="2265"/>
      <c r="E117" s="2265"/>
      <c r="F117" s="2266"/>
      <c r="H117" s="2259"/>
      <c r="I117" s="2224"/>
      <c r="J117" s="2224"/>
      <c r="K117" s="2224"/>
      <c r="L117" s="2224"/>
      <c r="M117" s="2224"/>
      <c r="N117" s="2224"/>
      <c r="O117" s="2224"/>
      <c r="P117" s="2224"/>
      <c r="Q117" s="2224"/>
      <c r="R117" s="2224"/>
      <c r="S117" s="2224"/>
      <c r="T117" s="2224"/>
    </row>
    <row r="118" spans="1:20" ht="15.75" x14ac:dyDescent="0.25">
      <c r="A118" s="635">
        <v>2.16</v>
      </c>
      <c r="B118" s="2222" t="s">
        <v>928</v>
      </c>
      <c r="C118" s="2222"/>
      <c r="D118" s="2222"/>
      <c r="E118" s="2222"/>
      <c r="F118" s="2222"/>
      <c r="I118" s="7"/>
    </row>
    <row r="119" spans="1:20" ht="15.75" x14ac:dyDescent="0.25">
      <c r="A119" s="635">
        <v>2.17</v>
      </c>
      <c r="B119" s="2222" t="s">
        <v>915</v>
      </c>
      <c r="C119" s="2222"/>
      <c r="D119" s="2222"/>
      <c r="E119" s="2222"/>
      <c r="F119" s="2222"/>
      <c r="I119" s="7"/>
    </row>
    <row r="120" spans="1:20" ht="15.75" x14ac:dyDescent="0.25">
      <c r="A120" s="635">
        <v>2.1800000000000002</v>
      </c>
      <c r="B120" s="2222" t="s">
        <v>856</v>
      </c>
      <c r="C120" s="2222"/>
      <c r="D120" s="2222"/>
      <c r="E120" s="2222"/>
      <c r="F120" s="2222"/>
      <c r="I120" s="7"/>
    </row>
    <row r="121" spans="1:20" ht="15.75" x14ac:dyDescent="0.25">
      <c r="A121" s="639">
        <v>2.2000000000000002</v>
      </c>
      <c r="B121" s="2264" t="s">
        <v>256</v>
      </c>
      <c r="C121" s="2265"/>
      <c r="D121" s="2265"/>
      <c r="E121" s="2265"/>
      <c r="F121" s="2266"/>
      <c r="I121" s="7"/>
    </row>
    <row r="122" spans="1:20" s="7" customFormat="1" ht="15.75" x14ac:dyDescent="0.25">
      <c r="A122" s="637">
        <v>2.2200000000000002</v>
      </c>
      <c r="B122" s="2222" t="s">
        <v>929</v>
      </c>
      <c r="C122" s="2222"/>
      <c r="D122" s="2222"/>
      <c r="E122" s="2222"/>
      <c r="F122" s="2222"/>
      <c r="K122" s="749"/>
    </row>
    <row r="123" spans="1:20" s="7" customFormat="1" x14ac:dyDescent="0.25">
      <c r="A123" s="2267">
        <v>2.73</v>
      </c>
      <c r="B123" s="2225" t="s">
        <v>1117</v>
      </c>
      <c r="C123" s="2226"/>
      <c r="D123" s="2226"/>
      <c r="E123" s="2226"/>
      <c r="F123" s="2227"/>
      <c r="K123" s="749"/>
    </row>
    <row r="124" spans="1:20" s="7" customFormat="1" x14ac:dyDescent="0.25">
      <c r="A124" s="2268"/>
      <c r="B124" s="2239"/>
      <c r="C124" s="2240"/>
      <c r="D124" s="2240"/>
      <c r="E124" s="2240"/>
      <c r="F124" s="2241"/>
      <c r="K124" s="749"/>
    </row>
    <row r="125" spans="1:20" s="7" customFormat="1" x14ac:dyDescent="0.25">
      <c r="A125" s="2268"/>
      <c r="B125" s="2239"/>
      <c r="C125" s="2240"/>
      <c r="D125" s="2240"/>
      <c r="E125" s="2240"/>
      <c r="F125" s="2241"/>
      <c r="K125" s="749"/>
    </row>
    <row r="126" spans="1:20" s="7" customFormat="1" ht="15.75" customHeight="1" x14ac:dyDescent="0.25">
      <c r="A126" s="2269"/>
      <c r="B126" s="2242"/>
      <c r="C126" s="2243"/>
      <c r="D126" s="2243"/>
      <c r="E126" s="2243"/>
      <c r="F126" s="2244"/>
      <c r="K126" s="749"/>
    </row>
    <row r="127" spans="1:20" s="7" customFormat="1" ht="15.75" customHeight="1" x14ac:dyDescent="0.25">
      <c r="A127" s="637">
        <v>2.83</v>
      </c>
      <c r="B127" s="2236" t="s">
        <v>1119</v>
      </c>
      <c r="C127" s="2237"/>
      <c r="D127" s="2237"/>
      <c r="E127" s="2237"/>
      <c r="F127" s="2238"/>
      <c r="K127" s="749"/>
    </row>
    <row r="128" spans="1:20" s="7" customFormat="1" ht="15.75" customHeight="1" x14ac:dyDescent="0.25">
      <c r="A128" s="635">
        <v>2.86</v>
      </c>
      <c r="B128" s="2219" t="s">
        <v>848</v>
      </c>
      <c r="C128" s="2220"/>
      <c r="D128" s="2220"/>
      <c r="E128" s="2220"/>
      <c r="F128" s="2221"/>
      <c r="K128" s="749"/>
    </row>
    <row r="129" spans="1:11" s="7" customFormat="1" ht="15" customHeight="1" x14ac:dyDescent="0.25">
      <c r="A129" s="635">
        <v>2.87</v>
      </c>
      <c r="B129" s="2219" t="s">
        <v>851</v>
      </c>
      <c r="C129" s="2220"/>
      <c r="D129" s="2220"/>
      <c r="E129" s="2220"/>
      <c r="F129" s="2221"/>
      <c r="K129" s="749"/>
    </row>
    <row r="130" spans="1:11" s="7" customFormat="1" ht="15.75" x14ac:dyDescent="0.25">
      <c r="A130" s="635">
        <v>2.88</v>
      </c>
      <c r="B130" s="2222" t="s">
        <v>857</v>
      </c>
      <c r="C130" s="2222"/>
      <c r="D130" s="2222"/>
      <c r="E130" s="2222"/>
      <c r="F130" s="2222"/>
      <c r="K130" s="749"/>
    </row>
    <row r="131" spans="1:11" s="7" customFormat="1" ht="15.75" x14ac:dyDescent="0.25">
      <c r="A131" s="635">
        <v>2.91</v>
      </c>
      <c r="B131" s="2222" t="s">
        <v>916</v>
      </c>
      <c r="C131" s="2222"/>
      <c r="D131" s="2222"/>
      <c r="E131" s="2222"/>
      <c r="F131" s="2222"/>
      <c r="K131" s="749"/>
    </row>
    <row r="132" spans="1:11" s="7" customFormat="1" x14ac:dyDescent="0.25">
      <c r="A132" s="2234">
        <v>2.95</v>
      </c>
      <c r="B132" s="2224" t="s">
        <v>854</v>
      </c>
      <c r="C132" s="2224"/>
      <c r="D132" s="2224"/>
      <c r="E132" s="2224"/>
      <c r="F132" s="2224"/>
      <c r="K132" s="749"/>
    </row>
    <row r="133" spans="1:11" s="7" customFormat="1" x14ac:dyDescent="0.25">
      <c r="A133" s="2234"/>
      <c r="B133" s="2224"/>
      <c r="C133" s="2224"/>
      <c r="D133" s="2224"/>
      <c r="E133" s="2224"/>
      <c r="F133" s="2224"/>
      <c r="K133" s="749"/>
    </row>
    <row r="134" spans="1:11" s="7" customFormat="1" ht="15.75" x14ac:dyDescent="0.25">
      <c r="A134" s="1652"/>
      <c r="B134" s="640"/>
      <c r="C134" s="640"/>
      <c r="D134" s="640"/>
      <c r="E134" s="640"/>
      <c r="F134" s="640"/>
      <c r="K134" s="749"/>
    </row>
    <row r="135" spans="1:11" s="7" customFormat="1" ht="15.75" x14ac:dyDescent="0.25">
      <c r="A135" s="135"/>
      <c r="B135" s="2275"/>
      <c r="C135" s="2275"/>
      <c r="D135" s="2275"/>
      <c r="E135" s="2275"/>
      <c r="F135" s="2275"/>
      <c r="K135" s="749"/>
    </row>
    <row r="136" spans="1:11" s="7" customFormat="1" ht="15.75" x14ac:dyDescent="0.25">
      <c r="A136" s="135"/>
      <c r="B136" s="2272"/>
      <c r="C136" s="2272"/>
      <c r="D136" s="2272"/>
      <c r="E136" s="2272"/>
      <c r="F136" s="2272"/>
      <c r="K136" s="749"/>
    </row>
    <row r="137" spans="1:11" s="7" customFormat="1" ht="15.75" x14ac:dyDescent="0.25">
      <c r="A137" s="115"/>
      <c r="B137" s="2274"/>
      <c r="C137" s="2274"/>
      <c r="D137" s="2274"/>
      <c r="E137" s="2274"/>
      <c r="F137" s="2274"/>
      <c r="K137" s="749"/>
    </row>
    <row r="138" spans="1:11" s="7" customFormat="1" ht="15.75" x14ac:dyDescent="0.25">
      <c r="A138" s="135"/>
      <c r="B138" s="2272"/>
      <c r="C138" s="2272"/>
      <c r="D138" s="2272"/>
      <c r="E138" s="2272"/>
      <c r="F138" s="2272"/>
      <c r="K138" s="749"/>
    </row>
    <row r="139" spans="1:11" s="7" customFormat="1" ht="15.75" x14ac:dyDescent="0.25">
      <c r="A139" s="519"/>
      <c r="B139" s="2272"/>
      <c r="C139" s="2272"/>
      <c r="D139" s="2272"/>
      <c r="E139" s="2272"/>
      <c r="F139" s="2272"/>
      <c r="K139" s="749"/>
    </row>
    <row r="140" spans="1:11" s="7" customFormat="1" ht="15.75" x14ac:dyDescent="0.25">
      <c r="A140" s="135"/>
      <c r="B140" s="2272"/>
      <c r="C140" s="2272"/>
      <c r="D140" s="2272"/>
      <c r="E140" s="2272"/>
      <c r="F140" s="2272"/>
      <c r="K140" s="749"/>
    </row>
    <row r="141" spans="1:11" s="7" customFormat="1" ht="15.75" x14ac:dyDescent="0.25">
      <c r="A141" s="115"/>
      <c r="B141" s="2274"/>
      <c r="C141" s="2274"/>
      <c r="D141" s="2274"/>
      <c r="E141" s="2274"/>
      <c r="F141" s="2274"/>
      <c r="K141" s="749"/>
    </row>
    <row r="142" spans="1:11" s="7" customFormat="1" ht="15.75" x14ac:dyDescent="0.25">
      <c r="A142" s="135"/>
      <c r="B142" s="2272"/>
      <c r="C142" s="2272"/>
      <c r="D142" s="2272"/>
      <c r="E142" s="2272"/>
      <c r="F142" s="2272"/>
      <c r="K142" s="749"/>
    </row>
    <row r="143" spans="1:11" s="7" customFormat="1" ht="15.75" x14ac:dyDescent="0.25">
      <c r="A143" s="135"/>
      <c r="B143" s="2272"/>
      <c r="C143" s="2272"/>
      <c r="D143" s="2272"/>
      <c r="E143" s="2272"/>
      <c r="K143" s="749"/>
    </row>
    <row r="144" spans="1:11" s="7" customFormat="1" ht="15.75" x14ac:dyDescent="0.25">
      <c r="A144" s="132"/>
      <c r="B144" s="2271"/>
      <c r="C144" s="2271"/>
      <c r="D144" s="2271"/>
      <c r="E144" s="2271"/>
      <c r="F144" s="2271"/>
      <c r="K144" s="749"/>
    </row>
    <row r="145" spans="1:11" s="7" customFormat="1" ht="15.75" x14ac:dyDescent="0.25">
      <c r="A145" s="132"/>
      <c r="B145" s="2271"/>
      <c r="C145" s="2271"/>
      <c r="D145" s="2271"/>
      <c r="E145" s="2271"/>
      <c r="F145" s="2271"/>
      <c r="K145" s="749"/>
    </row>
    <row r="146" spans="1:11" s="7" customFormat="1" ht="15.75" x14ac:dyDescent="0.25">
      <c r="A146" s="135"/>
      <c r="B146" s="2272"/>
      <c r="C146" s="2272"/>
      <c r="D146" s="2272"/>
      <c r="E146" s="2272"/>
      <c r="F146" s="2272"/>
      <c r="K146" s="749"/>
    </row>
    <row r="147" spans="1:11" s="7" customFormat="1" ht="15.75" x14ac:dyDescent="0.25">
      <c r="A147" s="542"/>
      <c r="B147" s="132"/>
      <c r="D147" s="226"/>
      <c r="K147" s="749"/>
    </row>
    <row r="148" spans="1:11" s="7" customFormat="1" ht="15.75" x14ac:dyDescent="0.25">
      <c r="A148" s="132"/>
      <c r="B148" s="2271"/>
      <c r="C148" s="2271"/>
      <c r="D148" s="2271"/>
      <c r="E148" s="2271"/>
      <c r="F148" s="2271"/>
      <c r="K148" s="749"/>
    </row>
    <row r="149" spans="1:11" s="7" customFormat="1" ht="15.75" x14ac:dyDescent="0.25">
      <c r="A149" s="135"/>
      <c r="B149" s="2272"/>
      <c r="C149" s="2272"/>
      <c r="D149" s="2272"/>
      <c r="E149" s="2272"/>
      <c r="F149" s="139"/>
      <c r="K149" s="749"/>
    </row>
    <row r="150" spans="1:11" s="7" customFormat="1" ht="15.75" x14ac:dyDescent="0.25">
      <c r="A150" s="135"/>
      <c r="B150" s="2272"/>
      <c r="C150" s="2272"/>
      <c r="D150" s="2272"/>
      <c r="E150" s="2272"/>
      <c r="F150" s="2272"/>
      <c r="K150" s="749"/>
    </row>
    <row r="151" spans="1:11" s="7" customFormat="1" ht="15.75" x14ac:dyDescent="0.25">
      <c r="A151" s="135"/>
      <c r="B151" s="2272"/>
      <c r="C151" s="2272"/>
      <c r="D151" s="2272"/>
      <c r="E151" s="2272"/>
      <c r="F151" s="2272"/>
      <c r="K151" s="749"/>
    </row>
    <row r="152" spans="1:11" s="7" customFormat="1" ht="15.75" x14ac:dyDescent="0.25">
      <c r="A152" s="525"/>
      <c r="B152" s="2270"/>
      <c r="C152" s="2270"/>
      <c r="D152" s="2270"/>
      <c r="E152" s="2270"/>
      <c r="F152" s="2270"/>
      <c r="K152" s="749"/>
    </row>
    <row r="153" spans="1:11" s="7" customFormat="1" x14ac:dyDescent="0.25">
      <c r="D153" s="226"/>
      <c r="K153" s="749"/>
    </row>
    <row r="154" spans="1:11" s="7" customFormat="1" x14ac:dyDescent="0.25">
      <c r="D154" s="226"/>
      <c r="K154" s="749"/>
    </row>
    <row r="155" spans="1:11" s="7" customFormat="1" x14ac:dyDescent="0.25">
      <c r="D155" s="226"/>
      <c r="K155" s="749"/>
    </row>
    <row r="156" spans="1:11" s="7" customFormat="1" x14ac:dyDescent="0.25">
      <c r="D156" s="226"/>
      <c r="K156" s="749"/>
    </row>
    <row r="157" spans="1:11" s="7" customFormat="1" x14ac:dyDescent="0.25">
      <c r="D157" s="226"/>
      <c r="K157" s="749"/>
    </row>
    <row r="158" spans="1:11" s="7" customFormat="1" x14ac:dyDescent="0.25">
      <c r="D158" s="226"/>
      <c r="K158" s="749"/>
    </row>
    <row r="159" spans="1:11" s="7" customFormat="1" x14ac:dyDescent="0.25">
      <c r="D159" s="226"/>
      <c r="K159" s="749"/>
    </row>
    <row r="160" spans="1:11" s="7" customFormat="1" x14ac:dyDescent="0.25">
      <c r="D160" s="226"/>
      <c r="K160" s="749"/>
    </row>
    <row r="161" spans="4:11" s="7" customFormat="1" x14ac:dyDescent="0.25">
      <c r="D161" s="226"/>
      <c r="K161" s="749"/>
    </row>
    <row r="162" spans="4:11" s="7" customFormat="1" x14ac:dyDescent="0.25">
      <c r="D162" s="226"/>
      <c r="K162" s="749"/>
    </row>
    <row r="163" spans="4:11" s="7" customFormat="1" x14ac:dyDescent="0.25">
      <c r="D163" s="226"/>
      <c r="K163" s="749"/>
    </row>
    <row r="164" spans="4:11" s="7" customFormat="1" x14ac:dyDescent="0.25">
      <c r="D164" s="226"/>
      <c r="K164" s="749"/>
    </row>
    <row r="165" spans="4:11" s="7" customFormat="1" x14ac:dyDescent="0.25">
      <c r="D165" s="226"/>
      <c r="K165" s="749"/>
    </row>
    <row r="166" spans="4:11" s="7" customFormat="1" x14ac:dyDescent="0.25">
      <c r="D166" s="226"/>
      <c r="K166" s="749"/>
    </row>
    <row r="167" spans="4:11" s="7" customFormat="1" x14ac:dyDescent="0.25">
      <c r="D167" s="226"/>
      <c r="K167" s="749"/>
    </row>
    <row r="168" spans="4:11" s="7" customFormat="1" x14ac:dyDescent="0.25">
      <c r="D168" s="226"/>
      <c r="K168" s="749"/>
    </row>
    <row r="169" spans="4:11" s="7" customFormat="1" x14ac:dyDescent="0.25">
      <c r="D169" s="226"/>
      <c r="K169" s="749"/>
    </row>
    <row r="170" spans="4:11" s="7" customFormat="1" x14ac:dyDescent="0.25">
      <c r="D170" s="226"/>
      <c r="K170" s="749"/>
    </row>
    <row r="171" spans="4:11" s="7" customFormat="1" x14ac:dyDescent="0.25">
      <c r="D171" s="226"/>
      <c r="K171" s="749"/>
    </row>
    <row r="172" spans="4:11" s="7" customFormat="1" x14ac:dyDescent="0.25">
      <c r="D172" s="226"/>
      <c r="K172" s="749"/>
    </row>
    <row r="173" spans="4:11" s="7" customFormat="1" x14ac:dyDescent="0.25">
      <c r="D173" s="226"/>
      <c r="K173" s="749"/>
    </row>
    <row r="174" spans="4:11" s="7" customFormat="1" x14ac:dyDescent="0.25">
      <c r="D174" s="226"/>
      <c r="K174" s="749"/>
    </row>
    <row r="175" spans="4:11" s="7" customFormat="1" x14ac:dyDescent="0.25">
      <c r="D175" s="226"/>
      <c r="K175" s="749"/>
    </row>
    <row r="176" spans="4:11" s="7" customFormat="1" x14ac:dyDescent="0.25">
      <c r="D176" s="226"/>
      <c r="K176" s="749"/>
    </row>
    <row r="177" spans="4:11" s="7" customFormat="1" x14ac:dyDescent="0.25">
      <c r="D177" s="226"/>
      <c r="K177" s="749"/>
    </row>
    <row r="178" spans="4:11" s="7" customFormat="1" x14ac:dyDescent="0.25">
      <c r="D178" s="226"/>
      <c r="K178" s="749"/>
    </row>
    <row r="179" spans="4:11" s="7" customFormat="1" x14ac:dyDescent="0.25">
      <c r="D179" s="226"/>
      <c r="K179" s="749"/>
    </row>
    <row r="180" spans="4:11" s="7" customFormat="1" x14ac:dyDescent="0.25">
      <c r="D180" s="226"/>
      <c r="K180" s="749"/>
    </row>
    <row r="181" spans="4:11" s="7" customFormat="1" x14ac:dyDescent="0.25">
      <c r="D181" s="226"/>
      <c r="K181" s="749"/>
    </row>
    <row r="182" spans="4:11" s="7" customFormat="1" x14ac:dyDescent="0.25">
      <c r="D182" s="226"/>
      <c r="K182" s="749"/>
    </row>
    <row r="183" spans="4:11" s="7" customFormat="1" x14ac:dyDescent="0.25">
      <c r="D183" s="226"/>
      <c r="K183" s="749"/>
    </row>
    <row r="184" spans="4:11" s="7" customFormat="1" x14ac:dyDescent="0.25">
      <c r="D184" s="226"/>
      <c r="K184" s="749"/>
    </row>
    <row r="185" spans="4:11" s="7" customFormat="1" x14ac:dyDescent="0.25">
      <c r="D185" s="226"/>
      <c r="K185" s="749"/>
    </row>
    <row r="186" spans="4:11" s="7" customFormat="1" x14ac:dyDescent="0.25">
      <c r="D186" s="226"/>
      <c r="K186" s="749"/>
    </row>
    <row r="187" spans="4:11" s="7" customFormat="1" x14ac:dyDescent="0.25">
      <c r="D187" s="226"/>
      <c r="K187" s="749"/>
    </row>
    <row r="188" spans="4:11" s="7" customFormat="1" x14ac:dyDescent="0.25">
      <c r="D188" s="226"/>
      <c r="K188" s="749"/>
    </row>
    <row r="189" spans="4:11" s="7" customFormat="1" x14ac:dyDescent="0.25">
      <c r="D189" s="226"/>
      <c r="K189" s="749"/>
    </row>
    <row r="190" spans="4:11" s="7" customFormat="1" x14ac:dyDescent="0.25">
      <c r="D190" s="226"/>
      <c r="K190" s="749"/>
    </row>
    <row r="191" spans="4:11" s="7" customFormat="1" x14ac:dyDescent="0.25">
      <c r="D191" s="226"/>
      <c r="I191"/>
      <c r="K191" s="749"/>
    </row>
    <row r="192" spans="4:11" s="7" customFormat="1" x14ac:dyDescent="0.25">
      <c r="D192" s="226"/>
      <c r="I192"/>
      <c r="K192" s="749"/>
    </row>
    <row r="193" spans="3:11" s="7" customFormat="1" x14ac:dyDescent="0.25">
      <c r="D193" s="226"/>
      <c r="I193"/>
      <c r="K193" s="749"/>
    </row>
    <row r="194" spans="3:11" s="7" customFormat="1" x14ac:dyDescent="0.25">
      <c r="D194" s="226"/>
      <c r="I194"/>
      <c r="K194" s="749"/>
    </row>
    <row r="195" spans="3:11" s="7" customFormat="1" x14ac:dyDescent="0.25">
      <c r="D195" s="226"/>
      <c r="I195"/>
      <c r="K195" s="749"/>
    </row>
    <row r="196" spans="3:11" s="7" customFormat="1" x14ac:dyDescent="0.25">
      <c r="D196" s="226"/>
      <c r="I196"/>
      <c r="K196" s="749"/>
    </row>
    <row r="197" spans="3:11" s="7" customFormat="1" x14ac:dyDescent="0.25">
      <c r="D197" s="226"/>
      <c r="I197"/>
      <c r="K197" s="749"/>
    </row>
    <row r="198" spans="3:11" s="7" customFormat="1" x14ac:dyDescent="0.25">
      <c r="D198" s="226"/>
      <c r="I198"/>
      <c r="K198" s="749"/>
    </row>
    <row r="199" spans="3:11" s="7" customFormat="1" x14ac:dyDescent="0.25">
      <c r="D199" s="226"/>
      <c r="I199"/>
      <c r="K199" s="749"/>
    </row>
    <row r="200" spans="3:11" s="7" customFormat="1" x14ac:dyDescent="0.25">
      <c r="D200" s="226"/>
      <c r="I200"/>
      <c r="K200" s="749"/>
    </row>
    <row r="201" spans="3:11" s="7" customFormat="1" x14ac:dyDescent="0.25">
      <c r="D201" s="226"/>
      <c r="I201"/>
      <c r="K201" s="749"/>
    </row>
    <row r="202" spans="3:11" s="7" customFormat="1" x14ac:dyDescent="0.25">
      <c r="D202" s="226"/>
      <c r="I202"/>
      <c r="K202" s="749"/>
    </row>
    <row r="203" spans="3:11" s="7" customFormat="1" x14ac:dyDescent="0.25">
      <c r="D203" s="226"/>
      <c r="I203"/>
      <c r="K203" s="749"/>
    </row>
    <row r="204" spans="3:11" s="7" customFormat="1" x14ac:dyDescent="0.25">
      <c r="D204" s="226"/>
      <c r="I204"/>
      <c r="K204" s="749"/>
    </row>
    <row r="205" spans="3:11" s="7" customFormat="1" x14ac:dyDescent="0.25">
      <c r="D205" s="226"/>
      <c r="I205"/>
      <c r="K205" s="749"/>
    </row>
    <row r="206" spans="3:11" x14ac:dyDescent="0.25">
      <c r="C206" s="7"/>
    </row>
    <row r="207" spans="3:11" x14ac:dyDescent="0.25">
      <c r="C207" s="7"/>
    </row>
    <row r="208" spans="3:11" x14ac:dyDescent="0.25">
      <c r="C208" s="7"/>
    </row>
    <row r="209" spans="3:3" x14ac:dyDescent="0.25">
      <c r="C209" s="7"/>
    </row>
    <row r="210" spans="3:3" x14ac:dyDescent="0.25">
      <c r="C210" s="7"/>
    </row>
    <row r="211" spans="3:3" x14ac:dyDescent="0.25">
      <c r="C211" s="7"/>
    </row>
  </sheetData>
  <mergeCells count="54">
    <mergeCell ref="A46:D46"/>
    <mergeCell ref="B151:F151"/>
    <mergeCell ref="B150:F150"/>
    <mergeCell ref="B140:F140"/>
    <mergeCell ref="B141:F141"/>
    <mergeCell ref="B142:F142"/>
    <mergeCell ref="B143:E143"/>
    <mergeCell ref="B144:F144"/>
    <mergeCell ref="B148:F148"/>
    <mergeCell ref="B149:E149"/>
    <mergeCell ref="B137:F137"/>
    <mergeCell ref="B138:F138"/>
    <mergeCell ref="B139:F139"/>
    <mergeCell ref="B135:F135"/>
    <mergeCell ref="B136:F136"/>
    <mergeCell ref="I113:T113"/>
    <mergeCell ref="I112:T112"/>
    <mergeCell ref="B129:F129"/>
    <mergeCell ref="I111:T111"/>
    <mergeCell ref="B110:F110"/>
    <mergeCell ref="I114:T117"/>
    <mergeCell ref="H114:H117"/>
    <mergeCell ref="B152:F152"/>
    <mergeCell ref="B109:F109"/>
    <mergeCell ref="B111:F111"/>
    <mergeCell ref="B112:F112"/>
    <mergeCell ref="B113:F113"/>
    <mergeCell ref="B114:F114"/>
    <mergeCell ref="B115:F115"/>
    <mergeCell ref="B118:F118"/>
    <mergeCell ref="B119:F119"/>
    <mergeCell ref="B120:F120"/>
    <mergeCell ref="B122:F122"/>
    <mergeCell ref="B130:F130"/>
    <mergeCell ref="B145:F145"/>
    <mergeCell ref="B146:F146"/>
    <mergeCell ref="B128:F128"/>
    <mergeCell ref="B121:F121"/>
    <mergeCell ref="A8:C8"/>
    <mergeCell ref="A132:A133"/>
    <mergeCell ref="H27:K27"/>
    <mergeCell ref="B131:F131"/>
    <mergeCell ref="A17:A18"/>
    <mergeCell ref="B17:B18"/>
    <mergeCell ref="C17:C18"/>
    <mergeCell ref="B116:F116"/>
    <mergeCell ref="A27:C27"/>
    <mergeCell ref="I110:T110"/>
    <mergeCell ref="B132:F133"/>
    <mergeCell ref="B123:F126"/>
    <mergeCell ref="A123:A126"/>
    <mergeCell ref="B127:F127"/>
    <mergeCell ref="I109:T109"/>
    <mergeCell ref="B117:F117"/>
  </mergeCells>
  <pageMargins left="0.23622047244094491" right="0.23622047244094491" top="0.19685039370078741" bottom="0.15748031496062992" header="0.11811023622047245" footer="0.11811023622047245"/>
  <pageSetup paperSize="8" scale="3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47</vt:i4>
      </vt:variant>
      <vt:variant>
        <vt:lpstr>Named Ranges</vt:lpstr>
      </vt:variant>
      <vt:variant>
        <vt:i4>8</vt:i4>
      </vt:variant>
    </vt:vector>
  </HeadingPairs>
  <TitlesOfParts>
    <vt:vector size="55" baseType="lpstr">
      <vt:lpstr>changes</vt:lpstr>
      <vt:lpstr>LIST</vt:lpstr>
      <vt:lpstr>1.1</vt:lpstr>
      <vt:lpstr>1.2</vt:lpstr>
      <vt:lpstr>1.3</vt:lpstr>
      <vt:lpstr>2.1A</vt:lpstr>
      <vt:lpstr>2.1B</vt:lpstr>
      <vt:lpstr>2.2</vt:lpstr>
      <vt:lpstr>2.3</vt:lpstr>
      <vt:lpstr>2.4</vt:lpstr>
      <vt:lpstr>2.5A</vt:lpstr>
      <vt:lpstr>2.5B</vt:lpstr>
      <vt:lpstr>2.6A</vt:lpstr>
      <vt:lpstr>2.6B</vt:lpstr>
      <vt:lpstr>2.6C</vt:lpstr>
      <vt:lpstr>2.7</vt:lpstr>
      <vt:lpstr>2.8</vt:lpstr>
      <vt:lpstr>2.9A</vt:lpstr>
      <vt:lpstr>2.9B</vt:lpstr>
      <vt:lpstr>2.10</vt:lpstr>
      <vt:lpstr>2.11A</vt:lpstr>
      <vt:lpstr>2.11B</vt:lpstr>
      <vt:lpstr>2.12</vt:lpstr>
      <vt:lpstr>2.13</vt:lpstr>
      <vt:lpstr>2.14</vt:lpstr>
      <vt:lpstr>2.15</vt:lpstr>
      <vt:lpstr>2.16</vt:lpstr>
      <vt:lpstr>2.17</vt:lpstr>
      <vt:lpstr>2.18</vt:lpstr>
      <vt:lpstr>2.19A</vt:lpstr>
      <vt:lpstr>2.19B</vt:lpstr>
      <vt:lpstr>2.20</vt:lpstr>
      <vt:lpstr>3.1</vt:lpstr>
      <vt:lpstr>3.2</vt:lpstr>
      <vt:lpstr>3.3</vt:lpstr>
      <vt:lpstr>3.4</vt:lpstr>
      <vt:lpstr>4.1</vt:lpstr>
      <vt:lpstr>4.2</vt:lpstr>
      <vt:lpstr>4.3</vt:lpstr>
      <vt:lpstr>4.4</vt:lpstr>
      <vt:lpstr>5.1</vt:lpstr>
      <vt:lpstr>5.2</vt:lpstr>
      <vt:lpstr>6.1</vt:lpstr>
      <vt:lpstr>6.2</vt:lpstr>
      <vt:lpstr>7</vt:lpstr>
      <vt:lpstr>8</vt:lpstr>
      <vt:lpstr>calendar</vt:lpstr>
      <vt:lpstr>'7'!OTC_A</vt:lpstr>
      <vt:lpstr>'7'!purchase_A</vt:lpstr>
      <vt:lpstr>'7'!purchase_B</vt:lpstr>
      <vt:lpstr>'7'!reverse_A</vt:lpstr>
      <vt:lpstr>'7'!SB_A</vt:lpstr>
      <vt:lpstr>'7'!SLcoll_A</vt:lpstr>
      <vt:lpstr>'7'!sub_TT_A</vt:lpstr>
      <vt:lpstr>'7'!VM_A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Post meeting with EC LS</dc:creator>
  <cp:lastModifiedBy>Owner</cp:lastModifiedBy>
  <cp:lastPrinted>2020-05-02T12:39:40Z</cp:lastPrinted>
  <dcterms:created xsi:type="dcterms:W3CDTF">2016-05-29T14:09:54Z</dcterms:created>
  <dcterms:modified xsi:type="dcterms:W3CDTF">2020-06-30T11:38:36Z</dcterms:modified>
</cp:coreProperties>
</file>